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Jobs\1043 21 - Meijer Cleveland Clinic\26-Compliance- ED 285\Blank Forms\City Forms\CD New Ratio Restitution Docs\"/>
    </mc:Choice>
  </mc:AlternateContent>
  <xr:revisionPtr revIDLastSave="0" documentId="13_ncr:1_{059616D1-2AB2-4810-990A-836191CC588E}" xr6:coauthVersionLast="47" xr6:coauthVersionMax="47" xr10:uidLastSave="{00000000-0000-0000-0000-000000000000}"/>
  <bookViews>
    <workbookView xWindow="-120" yWindow="-120" windowWidth="29040" windowHeight="15720" activeTab="1" xr2:uid="{00000000-000D-0000-FFFF-FFFF00000000}"/>
  </bookViews>
  <sheets>
    <sheet name="Instructions" sheetId="2" r:id="rId1"/>
    <sheet name="Restitution Tool"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6" i="1" l="1"/>
  <c r="R8" i="1"/>
  <c r="R10" i="1"/>
  <c r="R12" i="1"/>
  <c r="R14" i="1"/>
  <c r="R16" i="1"/>
  <c r="R18" i="1"/>
  <c r="R20" i="1"/>
  <c r="R22" i="1"/>
  <c r="R4" i="1"/>
  <c r="R34" i="1"/>
  <c r="R32" i="1"/>
  <c r="R30" i="1"/>
  <c r="I48" i="1"/>
  <c r="H48" i="1"/>
  <c r="G48" i="1"/>
  <c r="G50" i="1" s="1"/>
  <c r="F48" i="1"/>
  <c r="F50" i="1" s="1"/>
  <c r="E48" i="1"/>
  <c r="E50" i="1" s="1"/>
  <c r="D48" i="1"/>
  <c r="C48" i="1"/>
  <c r="I47" i="1"/>
  <c r="H47" i="1"/>
  <c r="G47" i="1"/>
  <c r="F47" i="1"/>
  <c r="E47" i="1"/>
  <c r="D47" i="1"/>
  <c r="C47" i="1"/>
  <c r="I46" i="1"/>
  <c r="H46" i="1"/>
  <c r="G46" i="1"/>
  <c r="F46" i="1"/>
  <c r="E46" i="1"/>
  <c r="D46" i="1"/>
  <c r="C46" i="1"/>
  <c r="I45" i="1"/>
  <c r="H45" i="1"/>
  <c r="G45" i="1"/>
  <c r="F45" i="1"/>
  <c r="E45" i="1"/>
  <c r="D45" i="1"/>
  <c r="C45" i="1"/>
  <c r="G42" i="1"/>
  <c r="G44" i="1" s="1"/>
  <c r="F42" i="1"/>
  <c r="F44" i="1" s="1"/>
  <c r="E42" i="1"/>
  <c r="E44" i="1" s="1"/>
  <c r="D42" i="1"/>
  <c r="G41" i="1"/>
  <c r="G43" i="1" s="1"/>
  <c r="G52" i="1" s="1"/>
  <c r="F41" i="1"/>
  <c r="F43" i="1" s="1"/>
  <c r="F52" i="1" s="1"/>
  <c r="I40" i="1"/>
  <c r="I42" i="1" s="1"/>
  <c r="I44" i="1" s="1"/>
  <c r="H40" i="1"/>
  <c r="H42" i="1" s="1"/>
  <c r="H44" i="1" s="1"/>
  <c r="G40" i="1"/>
  <c r="F40" i="1"/>
  <c r="E40" i="1"/>
  <c r="D40" i="1"/>
  <c r="C40" i="1"/>
  <c r="C42" i="1" s="1"/>
  <c r="C44" i="1" s="1"/>
  <c r="I39" i="1"/>
  <c r="H39" i="1"/>
  <c r="G39" i="1"/>
  <c r="F39" i="1"/>
  <c r="E39" i="1"/>
  <c r="D39" i="1"/>
  <c r="C39" i="1"/>
  <c r="I38" i="1"/>
  <c r="H38" i="1"/>
  <c r="G38" i="1"/>
  <c r="F38" i="1"/>
  <c r="E38" i="1"/>
  <c r="D38" i="1"/>
  <c r="C38" i="1"/>
  <c r="I37" i="1"/>
  <c r="I41" i="1" s="1"/>
  <c r="I43" i="1" s="1"/>
  <c r="H37" i="1"/>
  <c r="G37" i="1"/>
  <c r="F37" i="1"/>
  <c r="E37" i="1"/>
  <c r="D37" i="1"/>
  <c r="D41" i="1" s="1"/>
  <c r="D43" i="1" s="1"/>
  <c r="C37" i="1"/>
  <c r="J35" i="1"/>
  <c r="W34" i="1"/>
  <c r="N34" i="1"/>
  <c r="O34" i="1" s="1"/>
  <c r="J34" i="1"/>
  <c r="J33" i="1"/>
  <c r="W32" i="1"/>
  <c r="N32" i="1"/>
  <c r="O32" i="1" s="1"/>
  <c r="J32" i="1"/>
  <c r="J31" i="1"/>
  <c r="W30" i="1"/>
  <c r="N30" i="1"/>
  <c r="O30" i="1" s="1"/>
  <c r="J30" i="1"/>
  <c r="J29" i="1"/>
  <c r="W28" i="1"/>
  <c r="R28" i="1"/>
  <c r="N28" i="1"/>
  <c r="O28" i="1" s="1"/>
  <c r="J28" i="1"/>
  <c r="J27" i="1"/>
  <c r="W26" i="1"/>
  <c r="R26" i="1"/>
  <c r="N26" i="1"/>
  <c r="O26" i="1" s="1"/>
  <c r="J26" i="1"/>
  <c r="J25" i="1"/>
  <c r="W24" i="1"/>
  <c r="R24" i="1"/>
  <c r="N24" i="1"/>
  <c r="O24" i="1" s="1"/>
  <c r="J24" i="1"/>
  <c r="J23" i="1"/>
  <c r="U22" i="1"/>
  <c r="N22" i="1"/>
  <c r="O22" i="1" s="1"/>
  <c r="T22" i="1" s="1"/>
  <c r="AB22" i="1" s="1"/>
  <c r="J22" i="1"/>
  <c r="J21" i="1"/>
  <c r="U20" i="1"/>
  <c r="N20" i="1"/>
  <c r="O20" i="1" s="1"/>
  <c r="J20" i="1"/>
  <c r="J19" i="1"/>
  <c r="U18" i="1"/>
  <c r="N18" i="1"/>
  <c r="O18" i="1" s="1"/>
  <c r="T18" i="1" s="1"/>
  <c r="AB18" i="1" s="1"/>
  <c r="J18" i="1"/>
  <c r="J17" i="1"/>
  <c r="U16" i="1"/>
  <c r="N16" i="1"/>
  <c r="O16" i="1" s="1"/>
  <c r="T16" i="1" s="1"/>
  <c r="AB16" i="1" s="1"/>
  <c r="J16" i="1"/>
  <c r="J15" i="1"/>
  <c r="U14" i="1"/>
  <c r="N14" i="1"/>
  <c r="O14" i="1" s="1"/>
  <c r="T14" i="1" s="1"/>
  <c r="AB14" i="1" s="1"/>
  <c r="J14" i="1"/>
  <c r="J13" i="1"/>
  <c r="U12" i="1"/>
  <c r="J12" i="1"/>
  <c r="N12" i="1" s="1"/>
  <c r="O12" i="1" s="1"/>
  <c r="J11" i="1"/>
  <c r="U10" i="1"/>
  <c r="O10" i="1"/>
  <c r="T10" i="1" s="1"/>
  <c r="AB10" i="1" s="1"/>
  <c r="N10" i="1"/>
  <c r="J10" i="1"/>
  <c r="J9" i="1"/>
  <c r="U8" i="1"/>
  <c r="J8" i="1"/>
  <c r="N8" i="1" s="1"/>
  <c r="O8" i="1" s="1"/>
  <c r="T8" i="1" s="1"/>
  <c r="AB8" i="1" s="1"/>
  <c r="J7" i="1"/>
  <c r="U6" i="1"/>
  <c r="N6" i="1"/>
  <c r="O6" i="1" s="1"/>
  <c r="T6" i="1" s="1"/>
  <c r="AB6" i="1" s="1"/>
  <c r="J6" i="1"/>
  <c r="J5" i="1"/>
  <c r="U4" i="1"/>
  <c r="J4" i="1"/>
  <c r="J40" i="1" l="1"/>
  <c r="F53" i="1"/>
  <c r="G53" i="1"/>
  <c r="F49" i="1"/>
  <c r="G49" i="1"/>
  <c r="G51" i="1" s="1"/>
  <c r="V34" i="1"/>
  <c r="V30" i="1"/>
  <c r="V26" i="1"/>
  <c r="T12" i="1"/>
  <c r="AB12" i="1" s="1"/>
  <c r="T20" i="1"/>
  <c r="AB20" i="1" s="1"/>
  <c r="I52" i="1"/>
  <c r="D52" i="1"/>
  <c r="D44" i="1"/>
  <c r="Y34" i="1" s="1"/>
  <c r="J39" i="1"/>
  <c r="V24" i="1"/>
  <c r="H41" i="1"/>
  <c r="H43" i="1" s="1"/>
  <c r="H52" i="1" s="1"/>
  <c r="I49" i="1"/>
  <c r="I51" i="1" s="1"/>
  <c r="I54" i="1"/>
  <c r="H54" i="1"/>
  <c r="E41" i="1"/>
  <c r="E43" i="1" s="1"/>
  <c r="E52" i="1" s="1"/>
  <c r="C41" i="1"/>
  <c r="C43" i="1" s="1"/>
  <c r="D50" i="1"/>
  <c r="D49" i="1"/>
  <c r="D51" i="1" s="1"/>
  <c r="C50" i="1"/>
  <c r="C53" i="1" s="1"/>
  <c r="F51" i="1"/>
  <c r="V32" i="1"/>
  <c r="V28" i="1"/>
  <c r="E53" i="1"/>
  <c r="H50" i="1"/>
  <c r="H53" i="1" s="1"/>
  <c r="I50" i="1"/>
  <c r="I53" i="1" s="1"/>
  <c r="C54" i="1"/>
  <c r="D54" i="1"/>
  <c r="N4" i="1"/>
  <c r="O4" i="1" s="1"/>
  <c r="T4" i="1" s="1"/>
  <c r="AB4" i="1" s="1"/>
  <c r="E54" i="1"/>
  <c r="F54" i="1"/>
  <c r="G54" i="1"/>
  <c r="J37" i="1"/>
  <c r="J41" i="1" s="1"/>
  <c r="J38" i="1"/>
  <c r="J42" i="1" s="1"/>
  <c r="J44" i="1" s="1"/>
  <c r="D53" i="1" l="1"/>
  <c r="Y24" i="1"/>
  <c r="Y32" i="1"/>
  <c r="Y28" i="1"/>
  <c r="Y26" i="1"/>
  <c r="Y30" i="1"/>
  <c r="H49" i="1"/>
  <c r="H51" i="1" s="1"/>
  <c r="E49" i="1"/>
  <c r="E51" i="1" s="1"/>
  <c r="C49" i="1"/>
  <c r="J43" i="1"/>
  <c r="X32" i="1"/>
  <c r="X28" i="1"/>
  <c r="X24" i="1"/>
  <c r="X26" i="1"/>
  <c r="X34" i="1"/>
  <c r="X30" i="1"/>
  <c r="C52" i="1"/>
  <c r="AA34" i="1"/>
  <c r="AA30" i="1"/>
  <c r="AA26" i="1"/>
  <c r="AA24" i="1"/>
  <c r="AA32" i="1"/>
  <c r="AA28" i="1"/>
  <c r="J53" i="1"/>
  <c r="C51" i="1" l="1"/>
  <c r="Z30" i="1" s="1"/>
  <c r="AB30" i="1" s="1"/>
  <c r="Z34" i="1" l="1"/>
  <c r="AB34" i="1" s="1"/>
  <c r="Z24" i="1"/>
  <c r="AB24" i="1" s="1"/>
  <c r="Z28" i="1"/>
  <c r="AB28" i="1" s="1"/>
  <c r="Z32" i="1"/>
  <c r="AB32" i="1" s="1"/>
  <c r="J51" i="1"/>
  <c r="Z26" i="1"/>
  <c r="AB26" i="1" s="1"/>
</calcChain>
</file>

<file path=xl/sharedStrings.xml><?xml version="1.0" encoding="utf-8"?>
<sst xmlns="http://schemas.openxmlformats.org/spreadsheetml/2006/main" count="154" uniqueCount="116">
  <si>
    <t>App Ratio</t>
  </si>
  <si>
    <t>W</t>
  </si>
  <si>
    <t>Th</t>
  </si>
  <si>
    <t>F</t>
  </si>
  <si>
    <t>Sa</t>
  </si>
  <si>
    <t>Su</t>
  </si>
  <si>
    <t>M</t>
  </si>
  <si>
    <t>Tu</t>
  </si>
  <si>
    <t>Total</t>
  </si>
  <si>
    <t>Name</t>
  </si>
  <si>
    <t>Hrly Rate</t>
  </si>
  <si>
    <t>Total Fringe</t>
  </si>
  <si>
    <t>Fringe hrly</t>
  </si>
  <si>
    <t>Total per hour</t>
  </si>
  <si>
    <t>Wage Dec. Hr</t>
  </si>
  <si>
    <t>Wage Dec. Fring</t>
  </si>
  <si>
    <t xml:space="preserve">Wage Decision total </t>
  </si>
  <si>
    <t>Wage Overtime Rate</t>
  </si>
  <si>
    <t>Jrny Wage Difference</t>
  </si>
  <si>
    <t>Jrny Overtime Difference</t>
  </si>
  <si>
    <t>App Difference</t>
  </si>
  <si>
    <t>App OT Difference</t>
  </si>
  <si>
    <t>Apprentice Rest S Hrs</t>
  </si>
  <si>
    <t>Apprentice Rest OT Hrs</t>
  </si>
  <si>
    <t>App Wkr Rest S</t>
  </si>
  <si>
    <t>App Wkr Rest OT</t>
  </si>
  <si>
    <t>Restitution payment</t>
  </si>
  <si>
    <t>Dates</t>
  </si>
  <si>
    <t>Jrny 1 S</t>
  </si>
  <si>
    <t>Straight</t>
  </si>
  <si>
    <t>Jrny 1 OT</t>
  </si>
  <si>
    <t>OT</t>
  </si>
  <si>
    <t>Jrny 2 S</t>
  </si>
  <si>
    <t>Jrny 2 OT</t>
  </si>
  <si>
    <t>Jrny 3 S</t>
  </si>
  <si>
    <t>Jrny 3 OT</t>
  </si>
  <si>
    <t>Jrny 4 S</t>
  </si>
  <si>
    <t>Jrny 4 OT</t>
  </si>
  <si>
    <t>Jrny 5 S</t>
  </si>
  <si>
    <t>Jrny 5 OT</t>
  </si>
  <si>
    <t>Jrny 6 S</t>
  </si>
  <si>
    <t>Jrny 6 OT</t>
  </si>
  <si>
    <t>Jrny 7 S</t>
  </si>
  <si>
    <t>Jrny 7 OT</t>
  </si>
  <si>
    <t>Jrny 8 S</t>
  </si>
  <si>
    <t>Jrny 8 OT</t>
  </si>
  <si>
    <t>Jrny 9 S</t>
  </si>
  <si>
    <t>Jrny 9 OT</t>
  </si>
  <si>
    <t>Jrny 10 S</t>
  </si>
  <si>
    <t>Jrny 10 OT</t>
  </si>
  <si>
    <t>App 1 S</t>
  </si>
  <si>
    <t>App 1 OT</t>
  </si>
  <si>
    <t>App 2 S</t>
  </si>
  <si>
    <t>App 2 OT</t>
  </si>
  <si>
    <t>App 3 S</t>
  </si>
  <si>
    <t>App 3 OT</t>
  </si>
  <si>
    <t>App 4 S</t>
  </si>
  <si>
    <t>App 4 OT</t>
  </si>
  <si>
    <t>App 5 S</t>
  </si>
  <si>
    <t>App 5 OT</t>
  </si>
  <si>
    <t>App 6 S</t>
  </si>
  <si>
    <t>App 6 OT</t>
  </si>
  <si>
    <t>JRNY S</t>
  </si>
  <si>
    <t>JRNY OT</t>
  </si>
  <si>
    <t>APP S</t>
  </si>
  <si>
    <t>APP OT</t>
  </si>
  <si>
    <t>RATIO S Hrs</t>
  </si>
  <si>
    <t>RATIO OT Hrs</t>
  </si>
  <si>
    <t>Rest Hrs Owed S</t>
  </si>
  <si>
    <t>Rest Hrs Owed OT</t>
  </si>
  <si>
    <t>S Jrny Wkr</t>
  </si>
  <si>
    <t>S App Wkr</t>
  </si>
  <si>
    <t>OT Jrny Wkr</t>
  </si>
  <si>
    <t>OT App Wkr</t>
  </si>
  <si>
    <t>RATIO S Wkr</t>
  </si>
  <si>
    <t>RATIO OT Wkr</t>
  </si>
  <si>
    <t>Rest Wkr S 1</t>
  </si>
  <si>
    <t>Req Wrk S</t>
  </si>
  <si>
    <t>Rest Wkr OT 1</t>
  </si>
  <si>
    <t>Req Wkr OT</t>
  </si>
  <si>
    <t>Contractor Name - Work Classification</t>
  </si>
  <si>
    <t>Payroll #  - w/e:</t>
  </si>
  <si>
    <t>Week #</t>
  </si>
  <si>
    <t>Excerpt from Department of Community Development Davis-Bacon Manual</t>
  </si>
  <si>
    <t>06.12.00 Calculating Restitution</t>
  </si>
  <si>
    <t xml:space="preserve">The Labor Compliance Officer is responsible for calculating restitution when he or she believes there has been an underpayment by a contractor in a CPR. To perform this task, the Labor Compliance Officer shall review the payrolls in question and supply a breakdown of restitution in the Discrepancy Letter that he or she sends to the general contractor, developer and subcontractor. Restitution can be easy to calculate for deficiencies like the underpayment of the prevailing wage to a journeyperson, or deficiencies related to CWHSSA overtime underpayment. However, calculating restitution becomes more difficult when you start to consider underpayments for apprentice ratios. </t>
  </si>
  <si>
    <t xml:space="preserve">Apprentice Ratio Restitution Calculations </t>
  </si>
  <si>
    <t xml:space="preserve">For apprentice ratios, the City of Cleveland follows an equitable hour approach that divides the number of restitution hours among the apprentices that worked that day, based on a percentage of the hours each apprentice worked towards the whole. The City of Cleveland calculates restitution in this manner to equitably compensate all apprentices affected by the contractors’ underpayment. </t>
  </si>
  <si>
    <t xml:space="preserve">The first step in the analysis is to multiply the total number of apprentice hours for the day by the ratio. If that number is higher than the total hours worked by the journeypersons for the day, then the restitution hours owed for that day is equal to the difference. The next step is to then divide the restitution hours among the apprentices that worked that day. The hours must be split based on a percentage each apprentice worked over the total apprentice hours for the day, to keep the distribution of hours equitable. Then, multiply the hours per apprentice by the difference between what the apprentice earned that day and the prevailing wage rate to get your restitution amount.   </t>
  </si>
  <si>
    <t xml:space="preserve">As an example: </t>
  </si>
  <si>
    <t>2:1 Journeyperson : Apprentice – Ratio</t>
  </si>
  <si>
    <t>Journey 1        8.00</t>
  </si>
  <si>
    <t>Journey 2        8.00</t>
  </si>
  <si>
    <t xml:space="preserve">App 1              8.00 </t>
  </si>
  <si>
    <t>App 2              6.00</t>
  </si>
  <si>
    <t>Restitution Hours = 12 ((Apprentice Hours [14] * Ratio [2]) – Journeymen Hours [16])</t>
  </si>
  <si>
    <t xml:space="preserve">Hours to App 1 = 6.84 (Restitution Hours [12] * App 1 Percentage ~ 57% [8 App 1 Hours/14 Total App Hours]) </t>
  </si>
  <si>
    <t xml:space="preserve">Hours to App 2 = 5.16 (Restitution Hours [12] * App 2 Percentage ~ 43% [6 App 1 Hours/14 Total App Hours]) </t>
  </si>
  <si>
    <t>Then App 1 Restitution Hours (6.84) * Difference In Pay for App 1 Against Prevailing Rate = Restitution Owed App 1 for Day</t>
  </si>
  <si>
    <t xml:space="preserve">Then App 2 Restitution Hours (5.16) * Difference In Pay for App 2 Against Prevailing Rate = Restitution Owed App 2 for Day </t>
  </si>
  <si>
    <t xml:space="preserve">The Labor Compliance Officer must also check to see if there number of apprentices working is in ratio compliance with the number of journeypersons working for the day. </t>
  </si>
  <si>
    <t>As an example:</t>
  </si>
  <si>
    <t>Journey 1       8.00</t>
  </si>
  <si>
    <t>Journey 2       8.00</t>
  </si>
  <si>
    <t>Journey 3</t>
  </si>
  <si>
    <t>App 2              3.00</t>
  </si>
  <si>
    <t xml:space="preserve">In this example, technically the numbers of hours worked is in ratio because the total apprentice hours 11 (App1 Hrs [8] + App2 Hrs [3]) times the required ratio 2 equals 22, which is less than the total journeyperson hours 24. However, the day is still out of compliance because the 2:1 ratio also applies to the numbers physical numbers of apprentice and journeypersons working on a single day. To analyze, there are 2 apprentices working on this day, which means there needs be at least the same number of journeypersons working that day, times the ratio 2 * 2=4. Unfortunately for the contractor in the example, there are only 3 journeypersons working — which is 1 less than the number of apprentices working on the day. </t>
  </si>
  <si>
    <t xml:space="preserve">When the ratio is off by the worker, the total restitution hours owed must be equal to the lowest number of hours worked among the apprentices times the persons owed to meet the worker ratio. In the example above, the number of restitution hours owed would be 3 because there is 1 journeyperson needed to balance the 2:1 ratio, and that journeyperson only needed to work 3 hours to meet compliance for the day. That three hours is then divided between the apprentices that worked that day by a percentage of their total hours worked for each apprentices. Multiply that number by the differences between each apprentice’s pay and the prevailing wage rate to get each apprentices’ restitution amount.  </t>
  </si>
  <si>
    <t xml:space="preserve">The answer to the example above is as follows: </t>
  </si>
  <si>
    <t xml:space="preserve">Journey Persons Needed = 1 ((# of Apprentices [2] * Ratio [2]) - # of Journey Persons (4)) </t>
  </si>
  <si>
    <t>Restitution Hrs = 3 (Journey Persons Needed (1) * Lowest Apprentice Hour Worked (3))</t>
  </si>
  <si>
    <t>App 1 Restitution Hrs = 2.18 (Restitution Hours (3) * App 1 Percentage ~ 73% (App1 Hrs (8)/Total App Hrs (11))</t>
  </si>
  <si>
    <t xml:space="preserve">App 2 Restitution Hrs = 0.82 (Restitution Hours (3) * App 2 Percentage ~ 27% (App 2 Hrs (3)/Total App Hrs (11)) </t>
  </si>
  <si>
    <t>Then App 1 Restitution Hours (2.18) * Difference In Pay for App 1 Against Prevailing Rate = Restitution Owed App 1 for Day</t>
  </si>
  <si>
    <t xml:space="preserve">Then App 2 Restitution Hours (0.82) * Difference In Pay for App 2 Against Prevailing Rate = Restitution Owed App 2 for Day </t>
  </si>
  <si>
    <t xml:space="preserve">Finally, the apprentice hours and apprentice workers calculations mentioned above must also be simultaneously run on overtime hours the contractor reports on apprentice CPR’s. Overtime is calculated using the same method, however, it is calculated on a separate ratio track than the straight time. Essentially, the Labor Compliance Officer must first run the restitution analysis on the CPR’s straight time, and then again on the overtime.  For convenience, the City of Cleveland has developed a Restitution Calculation Tool that takes into account the abovementioned apprentice restitution calculation guidelines to automatically generate if apprentice ratio restitution is owed on a CPR, and if so, by how much. The user simply needs to add the CPR’s hours for straight and overtime into the tool for it to generate the restitution calculations.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</si>
</sst>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d\-mmm;@"/>
    <numFmt numFmtId="165" formatCode="&quot;$&quot;#,##0.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u/>
      <sz val="10"/>
      <color theme="1"/>
      <name val="Century Schoolbook"/>
      <family val="1"/>
    </font>
    <font>
      <b/>
      <sz val="10"/>
      <color theme="1"/>
      <name val="Century Schoolbook"/>
      <family val="1"/>
    </font>
    <font>
      <sz val="10"/>
      <color theme="1"/>
      <name val="Century Schoolbook"/>
      <family val="1"/>
    </font>
    <font>
      <i/>
      <sz val="10"/>
      <color theme="1"/>
      <name val="Century Schoolbook"/>
      <family val="1"/>
    </font>
    <font>
      <b/>
      <sz val="10"/>
      <color rgb="FFC00000"/>
      <name val="Century Schoolbook"/>
      <family val="1"/>
    </font>
  </fonts>
  <fills count="22">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ABEEFB"/>
        <bgColor indexed="64"/>
      </patternFill>
    </fill>
    <fill>
      <patternFill patternType="solid">
        <fgColor rgb="FFCDE7BF"/>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rgb="FFDCCACA"/>
        <bgColor indexed="64"/>
      </patternFill>
    </fill>
    <fill>
      <patternFill patternType="solid">
        <fgColor rgb="FFD5D5FF"/>
        <bgColor indexed="64"/>
      </patternFill>
    </fill>
    <fill>
      <patternFill patternType="solid">
        <fgColor rgb="FFFFFF00"/>
        <bgColor indexed="64"/>
      </patternFill>
    </fill>
    <fill>
      <patternFill patternType="solid">
        <fgColor rgb="FFFFE5FF"/>
        <bgColor indexed="64"/>
      </patternFill>
    </fill>
    <fill>
      <patternFill patternType="solid">
        <fgColor rgb="FFFEACAC"/>
        <bgColor indexed="64"/>
      </patternFill>
    </fill>
    <fill>
      <patternFill patternType="solid">
        <fgColor theme="6" tint="0.39997558519241921"/>
        <bgColor indexed="64"/>
      </patternFill>
    </fill>
    <fill>
      <patternFill patternType="solid">
        <fgColor rgb="FFF4A4D9"/>
        <bgColor indexed="64"/>
      </patternFill>
    </fill>
    <fill>
      <patternFill patternType="solid">
        <fgColor rgb="FFC18989"/>
        <bgColor indexed="64"/>
      </patternFill>
    </fill>
    <fill>
      <patternFill patternType="solid">
        <fgColor theme="9"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right/>
      <top/>
      <bottom style="thick">
        <color auto="1"/>
      </bottom>
      <diagonal/>
    </border>
    <border>
      <left style="thin">
        <color auto="1"/>
      </left>
      <right style="thin">
        <color auto="1"/>
      </right>
      <top/>
      <bottom style="thin">
        <color auto="1"/>
      </bottom>
      <diagonal/>
    </border>
  </borders>
  <cellStyleXfs count="2">
    <xf numFmtId="0" fontId="0" fillId="0" borderId="0"/>
    <xf numFmtId="44" fontId="1" fillId="0" borderId="0" applyFont="0" applyFill="0" applyBorder="0" applyAlignment="0" applyProtection="0"/>
  </cellStyleXfs>
  <cellXfs count="78">
    <xf numFmtId="0" fontId="0" fillId="0" borderId="0" xfId="0"/>
    <xf numFmtId="4" fontId="0" fillId="0" borderId="0" xfId="0" applyNumberFormat="1"/>
    <xf numFmtId="4" fontId="0" fillId="0" borderId="0" xfId="0" applyNumberFormat="1" applyAlignment="1">
      <alignment wrapText="1"/>
    </xf>
    <xf numFmtId="4" fontId="0" fillId="0" borderId="0" xfId="1" applyNumberFormat="1" applyFont="1" applyAlignment="1">
      <alignment wrapText="1"/>
    </xf>
    <xf numFmtId="164" fontId="0" fillId="0" borderId="0" xfId="0" applyNumberFormat="1"/>
    <xf numFmtId="4" fontId="0" fillId="0" borderId="0" xfId="1" applyNumberFormat="1" applyFont="1"/>
    <xf numFmtId="4" fontId="0" fillId="3" borderId="1" xfId="0" applyNumberFormat="1" applyFill="1" applyBorder="1"/>
    <xf numFmtId="4" fontId="2" fillId="3" borderId="1" xfId="0" applyNumberFormat="1" applyFont="1" applyFill="1" applyBorder="1"/>
    <xf numFmtId="4" fontId="0" fillId="3" borderId="0" xfId="0" applyNumberFormat="1" applyFill="1"/>
    <xf numFmtId="165" fontId="0" fillId="0" borderId="0" xfId="1" applyNumberFormat="1" applyFont="1"/>
    <xf numFmtId="4" fontId="0" fillId="4" borderId="1" xfId="0" applyNumberFormat="1" applyFill="1" applyBorder="1"/>
    <xf numFmtId="4" fontId="0" fillId="5" borderId="1" xfId="0" applyNumberFormat="1" applyFill="1" applyBorder="1"/>
    <xf numFmtId="4" fontId="2" fillId="5" borderId="1" xfId="0" applyNumberFormat="1" applyFont="1" applyFill="1" applyBorder="1"/>
    <xf numFmtId="4" fontId="0" fillId="5" borderId="0" xfId="0" applyNumberFormat="1" applyFill="1"/>
    <xf numFmtId="4" fontId="0" fillId="0" borderId="1" xfId="0" applyNumberFormat="1" applyBorder="1"/>
    <xf numFmtId="4" fontId="0" fillId="6" borderId="1" xfId="0" applyNumberFormat="1" applyFill="1" applyBorder="1"/>
    <xf numFmtId="4" fontId="2" fillId="6" borderId="1" xfId="0" applyNumberFormat="1" applyFont="1" applyFill="1" applyBorder="1"/>
    <xf numFmtId="4" fontId="0" fillId="6" borderId="0" xfId="0" applyNumberFormat="1" applyFill="1"/>
    <xf numFmtId="4" fontId="0" fillId="7" borderId="1" xfId="0" applyNumberFormat="1" applyFill="1" applyBorder="1"/>
    <xf numFmtId="4" fontId="2" fillId="7" borderId="1" xfId="0" applyNumberFormat="1" applyFont="1" applyFill="1" applyBorder="1"/>
    <xf numFmtId="4" fontId="0" fillId="7" borderId="0" xfId="0" applyNumberFormat="1" applyFill="1"/>
    <xf numFmtId="4" fontId="0" fillId="8" borderId="1" xfId="0" applyNumberFormat="1" applyFill="1" applyBorder="1"/>
    <xf numFmtId="4" fontId="2" fillId="8" borderId="1" xfId="0" applyNumberFormat="1" applyFont="1" applyFill="1" applyBorder="1"/>
    <xf numFmtId="4" fontId="0" fillId="8" borderId="0" xfId="0" applyNumberFormat="1" applyFill="1"/>
    <xf numFmtId="4" fontId="0" fillId="9" borderId="1" xfId="0" applyNumberFormat="1" applyFill="1" applyBorder="1"/>
    <xf numFmtId="4" fontId="0" fillId="9" borderId="0" xfId="0" applyNumberFormat="1" applyFill="1"/>
    <xf numFmtId="4" fontId="0" fillId="10" borderId="1" xfId="0" applyNumberFormat="1" applyFill="1" applyBorder="1"/>
    <xf numFmtId="4" fontId="0" fillId="10" borderId="0" xfId="0" applyNumberFormat="1" applyFill="1"/>
    <xf numFmtId="4" fontId="0" fillId="11" borderId="1" xfId="0" applyNumberFormat="1" applyFill="1" applyBorder="1"/>
    <xf numFmtId="4" fontId="0" fillId="11" borderId="0" xfId="0" applyNumberFormat="1" applyFill="1"/>
    <xf numFmtId="4" fontId="0" fillId="12" borderId="1" xfId="0" applyNumberFormat="1" applyFill="1" applyBorder="1"/>
    <xf numFmtId="4" fontId="0" fillId="12" borderId="0" xfId="0" applyNumberFormat="1" applyFill="1"/>
    <xf numFmtId="4" fontId="0" fillId="13" borderId="1" xfId="0" applyNumberFormat="1" applyFill="1" applyBorder="1"/>
    <xf numFmtId="4" fontId="0" fillId="13" borderId="0" xfId="0" applyNumberFormat="1" applyFill="1"/>
    <xf numFmtId="4" fontId="0" fillId="13" borderId="2" xfId="0" applyNumberFormat="1" applyFill="1" applyBorder="1"/>
    <xf numFmtId="4" fontId="0" fillId="0" borderId="2" xfId="0" applyNumberFormat="1" applyBorder="1"/>
    <xf numFmtId="4" fontId="0" fillId="0" borderId="3" xfId="0" applyNumberFormat="1" applyBorder="1"/>
    <xf numFmtId="4" fontId="3" fillId="14" borderId="4" xfId="0" applyNumberFormat="1" applyFont="1" applyFill="1" applyBorder="1"/>
    <xf numFmtId="4" fontId="4" fillId="14" borderId="4" xfId="0" applyNumberFormat="1" applyFont="1" applyFill="1" applyBorder="1"/>
    <xf numFmtId="4" fontId="0" fillId="14" borderId="4" xfId="0" applyNumberFormat="1" applyFill="1" applyBorder="1"/>
    <xf numFmtId="4" fontId="0" fillId="14" borderId="0" xfId="0" applyNumberFormat="1" applyFill="1"/>
    <xf numFmtId="165" fontId="2" fillId="15" borderId="1" xfId="1" applyNumberFormat="1" applyFont="1" applyFill="1" applyBorder="1"/>
    <xf numFmtId="165" fontId="2" fillId="0" borderId="1" xfId="1" applyNumberFormat="1" applyFont="1" applyFill="1" applyBorder="1"/>
    <xf numFmtId="4" fontId="3" fillId="16" borderId="1" xfId="0" applyNumberFormat="1" applyFont="1" applyFill="1" applyBorder="1"/>
    <xf numFmtId="4" fontId="4" fillId="16" borderId="1" xfId="0" applyNumberFormat="1" applyFont="1" applyFill="1" applyBorder="1"/>
    <xf numFmtId="4" fontId="0" fillId="16" borderId="1" xfId="0" applyNumberFormat="1" applyFill="1" applyBorder="1"/>
    <xf numFmtId="4" fontId="0" fillId="16" borderId="0" xfId="0" applyNumberFormat="1" applyFill="1"/>
    <xf numFmtId="4" fontId="3" fillId="17" borderId="1" xfId="0" applyNumberFormat="1" applyFont="1" applyFill="1" applyBorder="1"/>
    <xf numFmtId="4" fontId="0" fillId="17" borderId="1" xfId="0" applyNumberFormat="1" applyFill="1" applyBorder="1"/>
    <xf numFmtId="4" fontId="4" fillId="17" borderId="1" xfId="0" applyNumberFormat="1" applyFont="1" applyFill="1" applyBorder="1"/>
    <xf numFmtId="4" fontId="0" fillId="17" borderId="0" xfId="0" applyNumberFormat="1" applyFill="1"/>
    <xf numFmtId="4" fontId="3" fillId="18" borderId="1" xfId="0" applyNumberFormat="1" applyFont="1" applyFill="1" applyBorder="1"/>
    <xf numFmtId="4" fontId="0" fillId="18" borderId="1" xfId="0" applyNumberFormat="1" applyFill="1" applyBorder="1"/>
    <xf numFmtId="4" fontId="0" fillId="18" borderId="0" xfId="0" applyNumberFormat="1" applyFill="1"/>
    <xf numFmtId="4" fontId="3" fillId="19" borderId="1" xfId="0" applyNumberFormat="1" applyFont="1" applyFill="1" applyBorder="1"/>
    <xf numFmtId="4" fontId="0" fillId="19" borderId="1" xfId="0" applyNumberFormat="1" applyFill="1" applyBorder="1"/>
    <xf numFmtId="4" fontId="0" fillId="19" borderId="0" xfId="0" applyNumberFormat="1" applyFill="1"/>
    <xf numFmtId="4" fontId="3" fillId="20" borderId="1" xfId="0" applyNumberFormat="1" applyFont="1" applyFill="1" applyBorder="1"/>
    <xf numFmtId="4" fontId="0" fillId="20" borderId="1" xfId="0" applyNumberFormat="1" applyFill="1" applyBorder="1"/>
    <xf numFmtId="4" fontId="0" fillId="20" borderId="0" xfId="0" applyNumberFormat="1" applyFill="1"/>
    <xf numFmtId="4" fontId="0" fillId="2" borderId="1" xfId="0" applyNumberFormat="1" applyFill="1" applyBorder="1"/>
    <xf numFmtId="2" fontId="0" fillId="2" borderId="1" xfId="0" applyNumberFormat="1" applyFill="1" applyBorder="1" applyAlignment="1">
      <alignment horizontal="center"/>
    </xf>
    <xf numFmtId="0" fontId="0" fillId="2" borderId="1" xfId="0" applyFill="1" applyBorder="1" applyAlignment="1">
      <alignment horizontal="center"/>
    </xf>
    <xf numFmtId="4" fontId="0" fillId="2" borderId="1" xfId="0" applyNumberFormat="1" applyFill="1" applyBorder="1" applyAlignment="1">
      <alignment wrapText="1"/>
    </xf>
    <xf numFmtId="0" fontId="0" fillId="2" borderId="1" xfId="0" applyFill="1" applyBorder="1"/>
    <xf numFmtId="4" fontId="0" fillId="21" borderId="1" xfId="0" applyNumberFormat="1" applyFill="1" applyBorder="1"/>
    <xf numFmtId="0" fontId="0" fillId="21" borderId="1" xfId="0" applyFill="1" applyBorder="1"/>
    <xf numFmtId="4" fontId="0" fillId="4" borderId="0" xfId="0" applyNumberFormat="1" applyFill="1"/>
    <xf numFmtId="0" fontId="2" fillId="15" borderId="0" xfId="0" applyFont="1" applyFill="1"/>
    <xf numFmtId="20" fontId="2" fillId="15" borderId="0" xfId="0" applyNumberFormat="1" applyFont="1" applyFill="1"/>
    <xf numFmtId="0" fontId="2" fillId="2" borderId="0" xfId="0" applyFont="1" applyFill="1" applyAlignment="1">
      <alignment horizontal="center"/>
    </xf>
    <xf numFmtId="0" fontId="2" fillId="2" borderId="0" xfId="0" applyFont="1" applyFill="1"/>
    <xf numFmtId="0" fontId="2" fillId="0" borderId="0" xfId="0" applyFont="1" applyAlignment="1">
      <alignment horizontal="center"/>
    </xf>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cellXfs>
  <cellStyles count="2">
    <cellStyle name="Currency" xfId="1" builtinId="4"/>
    <cellStyle name="Normal" xfId="0" builtinId="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5F6CB-D5F6-495D-B17C-5865DD480AE0}">
  <dimension ref="A1:B67"/>
  <sheetViews>
    <sheetView workbookViewId="0">
      <selection activeCell="L14" sqref="L14"/>
    </sheetView>
  </sheetViews>
  <sheetFormatPr defaultRowHeight="15" x14ac:dyDescent="0.25"/>
  <sheetData>
    <row r="1" spans="1:2" x14ac:dyDescent="0.25">
      <c r="A1" s="73" t="s">
        <v>83</v>
      </c>
    </row>
    <row r="2" spans="1:2" x14ac:dyDescent="0.25">
      <c r="A2" s="74"/>
    </row>
    <row r="3" spans="1:2" x14ac:dyDescent="0.25">
      <c r="A3" s="74" t="s">
        <v>84</v>
      </c>
    </row>
    <row r="4" spans="1:2" x14ac:dyDescent="0.25">
      <c r="A4" s="74"/>
    </row>
    <row r="5" spans="1:2" x14ac:dyDescent="0.25">
      <c r="A5" s="75" t="s">
        <v>85</v>
      </c>
    </row>
    <row r="6" spans="1:2" x14ac:dyDescent="0.25">
      <c r="A6" s="75"/>
    </row>
    <row r="7" spans="1:2" x14ac:dyDescent="0.25">
      <c r="B7" s="76" t="s">
        <v>86</v>
      </c>
    </row>
    <row r="8" spans="1:2" x14ac:dyDescent="0.25">
      <c r="A8" s="76"/>
    </row>
    <row r="9" spans="1:2" x14ac:dyDescent="0.25">
      <c r="A9" s="75" t="s">
        <v>87</v>
      </c>
    </row>
    <row r="10" spans="1:2" x14ac:dyDescent="0.25">
      <c r="A10" s="75"/>
    </row>
    <row r="11" spans="1:2" x14ac:dyDescent="0.25">
      <c r="A11" s="75" t="s">
        <v>88</v>
      </c>
    </row>
    <row r="12" spans="1:2" x14ac:dyDescent="0.25">
      <c r="A12" s="75"/>
    </row>
    <row r="13" spans="1:2" x14ac:dyDescent="0.25">
      <c r="A13" s="75" t="s">
        <v>89</v>
      </c>
    </row>
    <row r="14" spans="1:2" x14ac:dyDescent="0.25">
      <c r="A14" s="75"/>
    </row>
    <row r="15" spans="1:2" x14ac:dyDescent="0.25">
      <c r="A15" s="77" t="s">
        <v>90</v>
      </c>
    </row>
    <row r="16" spans="1:2" x14ac:dyDescent="0.25">
      <c r="A16" s="75"/>
    </row>
    <row r="17" spans="1:1" x14ac:dyDescent="0.25">
      <c r="A17" s="77" t="s">
        <v>91</v>
      </c>
    </row>
    <row r="18" spans="1:1" x14ac:dyDescent="0.25">
      <c r="A18" s="77" t="s">
        <v>92</v>
      </c>
    </row>
    <row r="19" spans="1:1" x14ac:dyDescent="0.25">
      <c r="A19" s="77"/>
    </row>
    <row r="20" spans="1:1" x14ac:dyDescent="0.25">
      <c r="A20" s="77" t="s">
        <v>93</v>
      </c>
    </row>
    <row r="21" spans="1:1" x14ac:dyDescent="0.25">
      <c r="A21" s="77" t="s">
        <v>94</v>
      </c>
    </row>
    <row r="22" spans="1:1" x14ac:dyDescent="0.25">
      <c r="A22" s="77"/>
    </row>
    <row r="23" spans="1:1" x14ac:dyDescent="0.25">
      <c r="A23" s="77" t="s">
        <v>95</v>
      </c>
    </row>
    <row r="24" spans="1:1" x14ac:dyDescent="0.25">
      <c r="A24" s="77" t="s">
        <v>96</v>
      </c>
    </row>
    <row r="25" spans="1:1" x14ac:dyDescent="0.25">
      <c r="A25" s="77" t="s">
        <v>97</v>
      </c>
    </row>
    <row r="26" spans="1:1" x14ac:dyDescent="0.25">
      <c r="A26" s="77"/>
    </row>
    <row r="27" spans="1:1" x14ac:dyDescent="0.25">
      <c r="A27" s="77" t="s">
        <v>98</v>
      </c>
    </row>
    <row r="28" spans="1:1" x14ac:dyDescent="0.25">
      <c r="A28" s="77" t="s">
        <v>99</v>
      </c>
    </row>
    <row r="29" spans="1:1" x14ac:dyDescent="0.25">
      <c r="A29" s="75"/>
    </row>
    <row r="30" spans="1:1" x14ac:dyDescent="0.25">
      <c r="A30" s="75" t="s">
        <v>100</v>
      </c>
    </row>
    <row r="31" spans="1:1" x14ac:dyDescent="0.25">
      <c r="A31" s="75"/>
    </row>
    <row r="32" spans="1:1" x14ac:dyDescent="0.25">
      <c r="A32" s="75" t="s">
        <v>101</v>
      </c>
    </row>
    <row r="33" spans="1:2" x14ac:dyDescent="0.25">
      <c r="A33" s="75"/>
    </row>
    <row r="34" spans="1:2" x14ac:dyDescent="0.25">
      <c r="A34" s="77" t="s">
        <v>90</v>
      </c>
    </row>
    <row r="35" spans="1:2" x14ac:dyDescent="0.25">
      <c r="A35" s="75"/>
    </row>
    <row r="36" spans="1:2" x14ac:dyDescent="0.25">
      <c r="A36" s="77" t="s">
        <v>102</v>
      </c>
    </row>
    <row r="37" spans="1:2" x14ac:dyDescent="0.25">
      <c r="A37" s="77" t="s">
        <v>103</v>
      </c>
    </row>
    <row r="38" spans="1:2" x14ac:dyDescent="0.25">
      <c r="A38" s="77" t="s">
        <v>104</v>
      </c>
      <c r="B38" s="77">
        <v>8</v>
      </c>
    </row>
    <row r="39" spans="1:2" x14ac:dyDescent="0.25">
      <c r="A39" s="77"/>
    </row>
    <row r="40" spans="1:2" x14ac:dyDescent="0.25">
      <c r="A40" s="77" t="s">
        <v>93</v>
      </c>
    </row>
    <row r="41" spans="1:2" x14ac:dyDescent="0.25">
      <c r="A41" s="77" t="s">
        <v>105</v>
      </c>
    </row>
    <row r="42" spans="1:2" x14ac:dyDescent="0.25">
      <c r="A42" s="75"/>
    </row>
    <row r="43" spans="1:2" x14ac:dyDescent="0.25">
      <c r="A43" s="75" t="s">
        <v>106</v>
      </c>
    </row>
    <row r="44" spans="1:2" x14ac:dyDescent="0.25">
      <c r="A44" s="75"/>
    </row>
    <row r="45" spans="1:2" x14ac:dyDescent="0.25">
      <c r="A45" s="75" t="s">
        <v>107</v>
      </c>
    </row>
    <row r="46" spans="1:2" x14ac:dyDescent="0.25">
      <c r="A46" s="75"/>
    </row>
    <row r="47" spans="1:2" x14ac:dyDescent="0.25">
      <c r="A47" s="75" t="s">
        <v>108</v>
      </c>
    </row>
    <row r="48" spans="1:2" x14ac:dyDescent="0.25">
      <c r="A48" s="75"/>
    </row>
    <row r="49" spans="1:2" x14ac:dyDescent="0.25">
      <c r="A49" s="77" t="s">
        <v>90</v>
      </c>
    </row>
    <row r="50" spans="1:2" x14ac:dyDescent="0.25">
      <c r="A50" s="75"/>
    </row>
    <row r="51" spans="1:2" x14ac:dyDescent="0.25">
      <c r="A51" s="77" t="s">
        <v>102</v>
      </c>
    </row>
    <row r="52" spans="1:2" x14ac:dyDescent="0.25">
      <c r="A52" s="77" t="s">
        <v>103</v>
      </c>
    </row>
    <row r="53" spans="1:2" x14ac:dyDescent="0.25">
      <c r="A53" s="77" t="s">
        <v>104</v>
      </c>
      <c r="B53" s="77">
        <v>8</v>
      </c>
    </row>
    <row r="54" spans="1:2" x14ac:dyDescent="0.25">
      <c r="A54" s="77"/>
    </row>
    <row r="55" spans="1:2" x14ac:dyDescent="0.25">
      <c r="A55" s="77" t="s">
        <v>93</v>
      </c>
    </row>
    <row r="56" spans="1:2" x14ac:dyDescent="0.25">
      <c r="A56" s="77" t="s">
        <v>105</v>
      </c>
    </row>
    <row r="57" spans="1:2" x14ac:dyDescent="0.25">
      <c r="A57" s="75"/>
    </row>
    <row r="58" spans="1:2" x14ac:dyDescent="0.25">
      <c r="A58" s="77" t="s">
        <v>109</v>
      </c>
    </row>
    <row r="59" spans="1:2" x14ac:dyDescent="0.25">
      <c r="A59" s="77" t="s">
        <v>110</v>
      </c>
    </row>
    <row r="60" spans="1:2" x14ac:dyDescent="0.25">
      <c r="A60" s="77"/>
    </row>
    <row r="61" spans="1:2" x14ac:dyDescent="0.25">
      <c r="A61" s="77" t="s">
        <v>111</v>
      </c>
    </row>
    <row r="62" spans="1:2" x14ac:dyDescent="0.25">
      <c r="A62" s="77" t="s">
        <v>112</v>
      </c>
    </row>
    <row r="63" spans="1:2" x14ac:dyDescent="0.25">
      <c r="A63" s="77"/>
    </row>
    <row r="64" spans="1:2" x14ac:dyDescent="0.25">
      <c r="A64" s="77" t="s">
        <v>113</v>
      </c>
    </row>
    <row r="65" spans="1:1" x14ac:dyDescent="0.25">
      <c r="A65" s="77" t="s">
        <v>114</v>
      </c>
    </row>
    <row r="66" spans="1:1" x14ac:dyDescent="0.25">
      <c r="A66" s="75"/>
    </row>
    <row r="67" spans="1:1" x14ac:dyDescent="0.25">
      <c r="A67" s="75" t="s">
        <v>115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4"/>
  <sheetViews>
    <sheetView tabSelected="1" workbookViewId="0">
      <selection activeCell="M27" sqref="M27"/>
    </sheetView>
  </sheetViews>
  <sheetFormatPr defaultRowHeight="15" x14ac:dyDescent="0.25"/>
  <cols>
    <col min="1" max="1" width="13.85546875" customWidth="1"/>
    <col min="20" max="20" width="11" customWidth="1"/>
    <col min="21" max="21" width="10.85546875" customWidth="1"/>
    <col min="22" max="22" width="10.28515625" customWidth="1"/>
    <col min="23" max="23" width="10.7109375" customWidth="1"/>
    <col min="28" max="28" width="13" customWidth="1"/>
  </cols>
  <sheetData>
    <row r="1" spans="1:28" x14ac:dyDescent="0.25">
      <c r="A1" s="69" t="s">
        <v>0</v>
      </c>
      <c r="B1" s="69"/>
      <c r="C1" s="68">
        <v>2</v>
      </c>
      <c r="E1" s="70" t="s">
        <v>80</v>
      </c>
      <c r="F1" s="70"/>
      <c r="G1" s="70"/>
      <c r="H1" s="71"/>
      <c r="I1" s="72" t="s">
        <v>81</v>
      </c>
      <c r="J1" s="72"/>
      <c r="K1" s="72"/>
    </row>
    <row r="2" spans="1:28" ht="75" x14ac:dyDescent="0.25">
      <c r="A2" s="1" t="s">
        <v>82</v>
      </c>
      <c r="B2" s="1"/>
      <c r="C2" s="1" t="s">
        <v>1</v>
      </c>
      <c r="D2" s="1" t="s">
        <v>2</v>
      </c>
      <c r="E2" s="1" t="s">
        <v>3</v>
      </c>
      <c r="F2" s="1" t="s">
        <v>4</v>
      </c>
      <c r="G2" s="1" t="s">
        <v>5</v>
      </c>
      <c r="H2" s="1" t="s">
        <v>6</v>
      </c>
      <c r="I2" s="1" t="s">
        <v>7</v>
      </c>
      <c r="J2" s="1" t="s">
        <v>8</v>
      </c>
      <c r="K2" s="1" t="s">
        <v>9</v>
      </c>
      <c r="L2" s="2" t="s">
        <v>10</v>
      </c>
      <c r="M2" s="2" t="s">
        <v>11</v>
      </c>
      <c r="N2" s="2" t="s">
        <v>12</v>
      </c>
      <c r="O2" s="2" t="s">
        <v>13</v>
      </c>
      <c r="P2" s="2" t="s">
        <v>14</v>
      </c>
      <c r="Q2" s="2" t="s">
        <v>15</v>
      </c>
      <c r="R2" s="2" t="s">
        <v>16</v>
      </c>
      <c r="S2" s="2" t="s">
        <v>17</v>
      </c>
      <c r="T2" s="2" t="s">
        <v>18</v>
      </c>
      <c r="U2" s="2" t="s">
        <v>19</v>
      </c>
      <c r="V2" s="2" t="s">
        <v>20</v>
      </c>
      <c r="W2" s="2" t="s">
        <v>21</v>
      </c>
      <c r="X2" s="2" t="s">
        <v>22</v>
      </c>
      <c r="Y2" s="2" t="s">
        <v>23</v>
      </c>
      <c r="Z2" s="2" t="s">
        <v>24</v>
      </c>
      <c r="AA2" s="2" t="s">
        <v>25</v>
      </c>
      <c r="AB2" s="3" t="s">
        <v>26</v>
      </c>
    </row>
    <row r="3" spans="1:28" x14ac:dyDescent="0.25">
      <c r="A3" s="1" t="s">
        <v>27</v>
      </c>
      <c r="B3" s="1"/>
      <c r="C3" s="4"/>
      <c r="D3" s="4"/>
      <c r="E3" s="4"/>
      <c r="F3" s="4"/>
      <c r="G3" s="4"/>
      <c r="H3" s="4"/>
      <c r="I3" s="4"/>
      <c r="J3" s="1"/>
      <c r="K3" s="1"/>
      <c r="L3" s="1"/>
      <c r="M3" s="1"/>
      <c r="N3" s="1"/>
      <c r="O3" s="1"/>
      <c r="P3" s="1"/>
      <c r="Q3" s="1"/>
      <c r="R3" s="1"/>
      <c r="S3" s="1"/>
      <c r="T3" s="1"/>
      <c r="U3" s="1"/>
      <c r="V3" s="1"/>
      <c r="W3" s="1"/>
      <c r="X3" s="1"/>
      <c r="Y3" s="1"/>
      <c r="Z3" s="1"/>
      <c r="AA3" s="1"/>
      <c r="AB3" s="5"/>
    </row>
    <row r="4" spans="1:28" x14ac:dyDescent="0.25">
      <c r="A4" s="6" t="s">
        <v>28</v>
      </c>
      <c r="B4" s="6" t="s">
        <v>29</v>
      </c>
      <c r="C4" s="6"/>
      <c r="D4" s="6"/>
      <c r="E4" s="6"/>
      <c r="F4" s="6"/>
      <c r="G4" s="6"/>
      <c r="H4" s="6"/>
      <c r="I4" s="6"/>
      <c r="J4" s="6">
        <f t="shared" ref="J4:J28" si="0">SUM(C4:I4)</f>
        <v>0</v>
      </c>
      <c r="K4" s="7"/>
      <c r="L4" s="6"/>
      <c r="M4" s="6"/>
      <c r="N4" s="1">
        <f>IF(M4&gt;0,M4/(J4+J5),0)</f>
        <v>0</v>
      </c>
      <c r="O4" s="1">
        <f>L4+N4</f>
        <v>0</v>
      </c>
      <c r="P4" s="8"/>
      <c r="Q4" s="8"/>
      <c r="R4" s="8">
        <f>SUM(P4:Q4)</f>
        <v>0</v>
      </c>
      <c r="S4" s="8"/>
      <c r="T4" s="1">
        <f>IF(O4&lt;R4,(R4-O4),0)</f>
        <v>0</v>
      </c>
      <c r="U4" s="1">
        <f>IF(L5&lt;(L4*1.5),((L4*1.5)-L5),0)</f>
        <v>0</v>
      </c>
      <c r="V4" s="1"/>
      <c r="W4" s="1"/>
      <c r="X4" s="1"/>
      <c r="Y4" s="1"/>
      <c r="Z4" s="1"/>
      <c r="AA4" s="1"/>
      <c r="AB4" s="9">
        <f>IF(OR(T4&gt;0,U4&gt;0),(T4*J4)+(U4*J5),0)</f>
        <v>0</v>
      </c>
    </row>
    <row r="5" spans="1:28" x14ac:dyDescent="0.25">
      <c r="A5" s="6" t="s">
        <v>30</v>
      </c>
      <c r="B5" s="6" t="s">
        <v>31</v>
      </c>
      <c r="C5" s="6"/>
      <c r="D5" s="6"/>
      <c r="E5" s="6"/>
      <c r="F5" s="6"/>
      <c r="G5" s="6"/>
      <c r="H5" s="6"/>
      <c r="I5" s="6"/>
      <c r="J5" s="6">
        <f t="shared" si="0"/>
        <v>0</v>
      </c>
      <c r="K5" s="7"/>
      <c r="L5" s="6"/>
      <c r="M5" s="10"/>
      <c r="N5" s="1"/>
      <c r="O5" s="1"/>
      <c r="P5" s="1"/>
      <c r="Q5" s="1"/>
      <c r="R5" s="67"/>
      <c r="S5" s="1"/>
      <c r="T5" s="1"/>
      <c r="U5" s="1"/>
      <c r="V5" s="1"/>
      <c r="W5" s="1"/>
      <c r="X5" s="1"/>
      <c r="Y5" s="1"/>
      <c r="Z5" s="1"/>
      <c r="AA5" s="1"/>
      <c r="AB5" s="9"/>
    </row>
    <row r="6" spans="1:28" x14ac:dyDescent="0.25">
      <c r="A6" s="11" t="s">
        <v>32</v>
      </c>
      <c r="B6" s="11" t="s">
        <v>29</v>
      </c>
      <c r="C6" s="11"/>
      <c r="D6" s="11"/>
      <c r="E6" s="11"/>
      <c r="F6" s="11"/>
      <c r="G6" s="11"/>
      <c r="H6" s="11"/>
      <c r="I6" s="11"/>
      <c r="J6" s="11">
        <f t="shared" si="0"/>
        <v>0</v>
      </c>
      <c r="K6" s="12"/>
      <c r="L6" s="11"/>
      <c r="M6" s="11"/>
      <c r="N6" s="1">
        <f>IF(M6&gt;0,M6/(J6+J7),0)</f>
        <v>0</v>
      </c>
      <c r="O6" s="1">
        <f>L6+N6</f>
        <v>0</v>
      </c>
      <c r="P6" s="13"/>
      <c r="Q6" s="13"/>
      <c r="R6" s="13">
        <f t="shared" ref="R6:R22" si="1">SUM(P6:Q6)</f>
        <v>0</v>
      </c>
      <c r="S6" s="13"/>
      <c r="T6" s="1">
        <f>IF(O6&lt;R6,(R6-O6),0)</f>
        <v>0</v>
      </c>
      <c r="U6" s="1">
        <f>IF(L7&lt;(L6*1.5),((L6*1.5)-L7),0)</f>
        <v>0</v>
      </c>
      <c r="V6" s="1"/>
      <c r="W6" s="1"/>
      <c r="X6" s="1"/>
      <c r="Y6" s="1"/>
      <c r="Z6" s="1"/>
      <c r="AA6" s="1"/>
      <c r="AB6" s="9">
        <f>IF(OR(T6&gt;0,U6&gt;0),(T6*J6)+(U6*J7),0)</f>
        <v>0</v>
      </c>
    </row>
    <row r="7" spans="1:28" x14ac:dyDescent="0.25">
      <c r="A7" s="11" t="s">
        <v>33</v>
      </c>
      <c r="B7" s="11" t="s">
        <v>31</v>
      </c>
      <c r="C7" s="11"/>
      <c r="D7" s="11"/>
      <c r="E7" s="11"/>
      <c r="F7" s="11"/>
      <c r="G7" s="11"/>
      <c r="H7" s="11"/>
      <c r="I7" s="11"/>
      <c r="J7" s="11">
        <f t="shared" si="0"/>
        <v>0</v>
      </c>
      <c r="K7" s="12"/>
      <c r="L7" s="11"/>
      <c r="M7" s="14"/>
      <c r="N7" s="1"/>
      <c r="O7" s="1"/>
      <c r="P7" s="1"/>
      <c r="Q7" s="1"/>
      <c r="R7" s="67"/>
      <c r="S7" s="1"/>
      <c r="T7" s="1"/>
      <c r="U7" s="1"/>
      <c r="V7" s="1"/>
      <c r="W7" s="1"/>
      <c r="X7" s="1"/>
      <c r="Y7" s="1"/>
      <c r="Z7" s="1"/>
      <c r="AA7" s="1"/>
      <c r="AB7" s="9"/>
    </row>
    <row r="8" spans="1:28" x14ac:dyDescent="0.25">
      <c r="A8" s="15" t="s">
        <v>34</v>
      </c>
      <c r="B8" s="15" t="s">
        <v>29</v>
      </c>
      <c r="C8" s="15"/>
      <c r="D8" s="15"/>
      <c r="E8" s="15"/>
      <c r="F8" s="15"/>
      <c r="G8" s="15"/>
      <c r="H8" s="15"/>
      <c r="I8" s="15"/>
      <c r="J8" s="15">
        <f t="shared" si="0"/>
        <v>0</v>
      </c>
      <c r="K8" s="16"/>
      <c r="L8" s="15"/>
      <c r="M8" s="15"/>
      <c r="N8" s="1">
        <f>IF(M8&gt;0,M8/(J8+J9),0)</f>
        <v>0</v>
      </c>
      <c r="O8" s="1">
        <f>L8+N8</f>
        <v>0</v>
      </c>
      <c r="P8" s="17"/>
      <c r="Q8" s="17"/>
      <c r="R8" s="17">
        <f t="shared" si="1"/>
        <v>0</v>
      </c>
      <c r="S8" s="17"/>
      <c r="T8" s="1">
        <f>IF(O8&lt;R8,(R8-O8),0)</f>
        <v>0</v>
      </c>
      <c r="U8" s="1">
        <f>IF(L9&lt;(L8*1.5),((L8*1.5)-L9),0)</f>
        <v>0</v>
      </c>
      <c r="V8" s="1"/>
      <c r="W8" s="1"/>
      <c r="X8" s="1"/>
      <c r="Y8" s="1"/>
      <c r="Z8" s="1"/>
      <c r="AA8" s="1"/>
      <c r="AB8" s="9">
        <f>IF(OR(T8&gt;0,U8&gt;0),(T8*J8)+(U8*J9),0)</f>
        <v>0</v>
      </c>
    </row>
    <row r="9" spans="1:28" x14ac:dyDescent="0.25">
      <c r="A9" s="15" t="s">
        <v>35</v>
      </c>
      <c r="B9" s="15" t="s">
        <v>31</v>
      </c>
      <c r="C9" s="15"/>
      <c r="D9" s="15"/>
      <c r="E9" s="15"/>
      <c r="F9" s="15"/>
      <c r="G9" s="15"/>
      <c r="H9" s="15"/>
      <c r="I9" s="15"/>
      <c r="J9" s="15">
        <f t="shared" si="0"/>
        <v>0</v>
      </c>
      <c r="K9" s="16"/>
      <c r="L9" s="15"/>
      <c r="M9" s="14"/>
      <c r="N9" s="1"/>
      <c r="O9" s="1"/>
      <c r="P9" s="1"/>
      <c r="Q9" s="1"/>
      <c r="R9" s="67"/>
      <c r="S9" s="1"/>
      <c r="T9" s="1"/>
      <c r="U9" s="1"/>
      <c r="V9" s="1"/>
      <c r="W9" s="1"/>
      <c r="X9" s="1"/>
      <c r="Y9" s="1"/>
      <c r="Z9" s="1"/>
      <c r="AA9" s="1"/>
      <c r="AB9" s="9"/>
    </row>
    <row r="10" spans="1:28" x14ac:dyDescent="0.25">
      <c r="A10" s="18" t="s">
        <v>36</v>
      </c>
      <c r="B10" s="18" t="s">
        <v>29</v>
      </c>
      <c r="C10" s="18"/>
      <c r="D10" s="18"/>
      <c r="E10" s="18"/>
      <c r="F10" s="18"/>
      <c r="G10" s="18"/>
      <c r="H10" s="18"/>
      <c r="I10" s="18"/>
      <c r="J10" s="18">
        <f t="shared" si="0"/>
        <v>0</v>
      </c>
      <c r="K10" s="19"/>
      <c r="L10" s="18"/>
      <c r="M10" s="18"/>
      <c r="N10" s="1">
        <f>IF(M10&gt;0,M10/(J10+J11),0)</f>
        <v>0</v>
      </c>
      <c r="O10" s="1">
        <f>L10+N10</f>
        <v>0</v>
      </c>
      <c r="P10" s="20"/>
      <c r="Q10" s="20"/>
      <c r="R10" s="20">
        <f t="shared" si="1"/>
        <v>0</v>
      </c>
      <c r="S10" s="20"/>
      <c r="T10" s="1">
        <f>IF(O10&lt;R10,(R10-O10),0)</f>
        <v>0</v>
      </c>
      <c r="U10" s="1">
        <f>IF(L11&lt;(L10*1.5),((L10*1.5)-L11),0)</f>
        <v>0</v>
      </c>
      <c r="V10" s="1"/>
      <c r="W10" s="1"/>
      <c r="X10" s="1"/>
      <c r="Y10" s="1"/>
      <c r="Z10" s="1"/>
      <c r="AA10" s="1"/>
      <c r="AB10" s="9">
        <f>IF(OR(T10&gt;0,U10&gt;0),(T10*J10)+(U10*J11),0)</f>
        <v>0</v>
      </c>
    </row>
    <row r="11" spans="1:28" x14ac:dyDescent="0.25">
      <c r="A11" s="18" t="s">
        <v>37</v>
      </c>
      <c r="B11" s="18" t="s">
        <v>31</v>
      </c>
      <c r="C11" s="18"/>
      <c r="D11" s="18"/>
      <c r="E11" s="18"/>
      <c r="F11" s="18"/>
      <c r="G11" s="18"/>
      <c r="H11" s="18"/>
      <c r="I11" s="18"/>
      <c r="J11" s="18">
        <f t="shared" si="0"/>
        <v>0</v>
      </c>
      <c r="K11" s="19"/>
      <c r="L11" s="18"/>
      <c r="M11" s="14"/>
      <c r="N11" s="1"/>
      <c r="O11" s="1"/>
      <c r="P11" s="1"/>
      <c r="Q11" s="1"/>
      <c r="R11" s="67"/>
      <c r="S11" s="1"/>
      <c r="T11" s="1"/>
      <c r="U11" s="1"/>
      <c r="V11" s="1"/>
      <c r="W11" s="1"/>
      <c r="X11" s="1"/>
      <c r="Y11" s="1"/>
      <c r="Z11" s="1"/>
      <c r="AA11" s="1"/>
      <c r="AB11" s="9"/>
    </row>
    <row r="12" spans="1:28" x14ac:dyDescent="0.25">
      <c r="A12" s="21" t="s">
        <v>38</v>
      </c>
      <c r="B12" s="21" t="s">
        <v>29</v>
      </c>
      <c r="C12" s="21"/>
      <c r="D12" s="21"/>
      <c r="E12" s="21"/>
      <c r="F12" s="21"/>
      <c r="G12" s="21"/>
      <c r="H12" s="21"/>
      <c r="I12" s="21"/>
      <c r="J12" s="21">
        <f t="shared" si="0"/>
        <v>0</v>
      </c>
      <c r="K12" s="22"/>
      <c r="L12" s="21"/>
      <c r="M12" s="21"/>
      <c r="N12" s="1">
        <f>IF(M12&gt;0,M12/(J12+J13),0)</f>
        <v>0</v>
      </c>
      <c r="O12" s="1">
        <f>L12+N12</f>
        <v>0</v>
      </c>
      <c r="P12" s="23"/>
      <c r="Q12" s="23"/>
      <c r="R12" s="23">
        <f t="shared" si="1"/>
        <v>0</v>
      </c>
      <c r="S12" s="23"/>
      <c r="T12" s="1">
        <f>IF(O12&lt;R12,(R12-O12),0)</f>
        <v>0</v>
      </c>
      <c r="U12" s="1">
        <f>IF(L13&lt;(L12*1.5),((L12*1.5)-L13),0)</f>
        <v>0</v>
      </c>
      <c r="V12" s="1"/>
      <c r="W12" s="1"/>
      <c r="X12" s="1"/>
      <c r="Y12" s="1"/>
      <c r="Z12" s="1"/>
      <c r="AA12" s="1"/>
      <c r="AB12" s="9">
        <f>IF(OR(T12&gt;0,U12&gt;0),(T12*J12)+(U12*J13),0)</f>
        <v>0</v>
      </c>
    </row>
    <row r="13" spans="1:28" x14ac:dyDescent="0.25">
      <c r="A13" s="21" t="s">
        <v>39</v>
      </c>
      <c r="B13" s="21" t="s">
        <v>31</v>
      </c>
      <c r="C13" s="21"/>
      <c r="D13" s="21"/>
      <c r="E13" s="21"/>
      <c r="F13" s="21"/>
      <c r="G13" s="21"/>
      <c r="H13" s="21"/>
      <c r="I13" s="21"/>
      <c r="J13" s="21">
        <f t="shared" si="0"/>
        <v>0</v>
      </c>
      <c r="K13" s="21"/>
      <c r="L13" s="21"/>
      <c r="M13" s="14"/>
      <c r="N13" s="1"/>
      <c r="O13" s="1"/>
      <c r="P13" s="1"/>
      <c r="Q13" s="1"/>
      <c r="R13" s="67"/>
      <c r="S13" s="1"/>
      <c r="T13" s="1"/>
      <c r="U13" s="1"/>
      <c r="V13" s="1"/>
      <c r="W13" s="1"/>
      <c r="X13" s="1"/>
      <c r="Y13" s="1"/>
      <c r="Z13" s="1"/>
      <c r="AA13" s="1"/>
      <c r="AB13" s="9"/>
    </row>
    <row r="14" spans="1:28" x14ac:dyDescent="0.25">
      <c r="A14" s="24" t="s">
        <v>40</v>
      </c>
      <c r="B14" s="24" t="s">
        <v>29</v>
      </c>
      <c r="C14" s="24"/>
      <c r="D14" s="24"/>
      <c r="E14" s="24"/>
      <c r="F14" s="24"/>
      <c r="G14" s="24"/>
      <c r="H14" s="24"/>
      <c r="I14" s="24"/>
      <c r="J14" s="24">
        <f t="shared" si="0"/>
        <v>0</v>
      </c>
      <c r="K14" s="24"/>
      <c r="L14" s="24"/>
      <c r="M14" s="24"/>
      <c r="N14" s="1">
        <f>IF(M14&gt;0,M14/(J14+J15),0)</f>
        <v>0</v>
      </c>
      <c r="O14" s="1">
        <f>L14+N14</f>
        <v>0</v>
      </c>
      <c r="P14" s="25"/>
      <c r="Q14" s="25"/>
      <c r="R14" s="25">
        <f t="shared" si="1"/>
        <v>0</v>
      </c>
      <c r="S14" s="25"/>
      <c r="T14" s="1">
        <f>IF(O14&lt;R14,(R14-O14),0)</f>
        <v>0</v>
      </c>
      <c r="U14" s="1">
        <f>IF(L15&lt;(L14*1.5),((L14*1.5)-L15),0)</f>
        <v>0</v>
      </c>
      <c r="V14" s="1"/>
      <c r="W14" s="1"/>
      <c r="X14" s="1"/>
      <c r="Y14" s="1"/>
      <c r="Z14" s="1"/>
      <c r="AA14" s="1"/>
      <c r="AB14" s="9">
        <f>IF(OR(T14&gt;0,U14&gt;0),(T14*J14)+(U14*J15),0)</f>
        <v>0</v>
      </c>
    </row>
    <row r="15" spans="1:28" x14ac:dyDescent="0.25">
      <c r="A15" s="24" t="s">
        <v>41</v>
      </c>
      <c r="B15" s="24" t="s">
        <v>31</v>
      </c>
      <c r="C15" s="24"/>
      <c r="D15" s="24"/>
      <c r="E15" s="24"/>
      <c r="F15" s="24"/>
      <c r="G15" s="24"/>
      <c r="H15" s="24"/>
      <c r="I15" s="24"/>
      <c r="J15" s="24">
        <f t="shared" si="0"/>
        <v>0</v>
      </c>
      <c r="K15" s="24"/>
      <c r="L15" s="24"/>
      <c r="M15" s="14"/>
      <c r="N15" s="1"/>
      <c r="O15" s="1"/>
      <c r="P15" s="1"/>
      <c r="Q15" s="1"/>
      <c r="R15" s="67"/>
      <c r="S15" s="1"/>
      <c r="T15" s="1"/>
      <c r="U15" s="1"/>
      <c r="V15" s="1"/>
      <c r="W15" s="1"/>
      <c r="X15" s="1"/>
      <c r="Y15" s="1"/>
      <c r="Z15" s="1"/>
      <c r="AA15" s="1"/>
      <c r="AB15" s="9"/>
    </row>
    <row r="16" spans="1:28" x14ac:dyDescent="0.25">
      <c r="A16" s="26" t="s">
        <v>42</v>
      </c>
      <c r="B16" s="26" t="s">
        <v>29</v>
      </c>
      <c r="C16" s="26"/>
      <c r="D16" s="26"/>
      <c r="E16" s="26"/>
      <c r="F16" s="26"/>
      <c r="G16" s="26"/>
      <c r="H16" s="26"/>
      <c r="I16" s="26"/>
      <c r="J16" s="26">
        <f t="shared" si="0"/>
        <v>0</v>
      </c>
      <c r="K16" s="26"/>
      <c r="L16" s="26"/>
      <c r="M16" s="26"/>
      <c r="N16" s="1">
        <f>IF(M16&gt;0,M16/(J16+J17),0)</f>
        <v>0</v>
      </c>
      <c r="O16" s="1">
        <f>L16+N16</f>
        <v>0</v>
      </c>
      <c r="P16" s="27"/>
      <c r="Q16" s="27"/>
      <c r="R16" s="27">
        <f t="shared" si="1"/>
        <v>0</v>
      </c>
      <c r="S16" s="27"/>
      <c r="T16" s="1">
        <f>IF(O16&lt;R16,(R16-O16),0)</f>
        <v>0</v>
      </c>
      <c r="U16" s="1">
        <f>IF(L17&lt;(L16*1.5),((L16*1.5)-L17),0)</f>
        <v>0</v>
      </c>
      <c r="V16" s="1"/>
      <c r="W16" s="1"/>
      <c r="X16" s="1"/>
      <c r="Y16" s="1"/>
      <c r="Z16" s="1"/>
      <c r="AA16" s="1"/>
      <c r="AB16" s="9">
        <f>IF(OR(T16&gt;0,U16&gt;0),(T16*J16)+(U16*J17),0)</f>
        <v>0</v>
      </c>
    </row>
    <row r="17" spans="1:28" x14ac:dyDescent="0.25">
      <c r="A17" s="26" t="s">
        <v>43</v>
      </c>
      <c r="B17" s="26" t="s">
        <v>31</v>
      </c>
      <c r="C17" s="26"/>
      <c r="D17" s="26"/>
      <c r="E17" s="26"/>
      <c r="F17" s="26"/>
      <c r="G17" s="26"/>
      <c r="H17" s="26"/>
      <c r="I17" s="26"/>
      <c r="J17" s="26">
        <f t="shared" si="0"/>
        <v>0</v>
      </c>
      <c r="K17" s="26"/>
      <c r="L17" s="26"/>
      <c r="M17" s="14"/>
      <c r="N17" s="1"/>
      <c r="O17" s="1"/>
      <c r="P17" s="1"/>
      <c r="Q17" s="1"/>
      <c r="R17" s="67"/>
      <c r="S17" s="1"/>
      <c r="T17" s="1"/>
      <c r="U17" s="1"/>
      <c r="V17" s="1"/>
      <c r="W17" s="1"/>
      <c r="X17" s="1"/>
      <c r="Y17" s="1"/>
      <c r="Z17" s="1"/>
      <c r="AA17" s="1"/>
      <c r="AB17" s="9"/>
    </row>
    <row r="18" spans="1:28" x14ac:dyDescent="0.25">
      <c r="A18" s="28" t="s">
        <v>44</v>
      </c>
      <c r="B18" s="28" t="s">
        <v>29</v>
      </c>
      <c r="C18" s="28"/>
      <c r="D18" s="28"/>
      <c r="E18" s="28"/>
      <c r="F18" s="28"/>
      <c r="G18" s="28"/>
      <c r="H18" s="28"/>
      <c r="I18" s="28"/>
      <c r="J18" s="28">
        <f t="shared" si="0"/>
        <v>0</v>
      </c>
      <c r="K18" s="28"/>
      <c r="L18" s="28"/>
      <c r="M18" s="28"/>
      <c r="N18" s="1">
        <f>IF(M18&gt;0,M18/(J18+J19),0)</f>
        <v>0</v>
      </c>
      <c r="O18" s="1">
        <f>L18+N18</f>
        <v>0</v>
      </c>
      <c r="P18" s="29"/>
      <c r="Q18" s="29"/>
      <c r="R18" s="29">
        <f t="shared" si="1"/>
        <v>0</v>
      </c>
      <c r="S18" s="29"/>
      <c r="T18" s="1">
        <f>IF(O18&lt;R18,(R18-O18),0)</f>
        <v>0</v>
      </c>
      <c r="U18" s="1">
        <f>IF(L19&lt;(L18*1.5),((L18*1.5)-L19),0)</f>
        <v>0</v>
      </c>
      <c r="V18" s="1"/>
      <c r="W18" s="1"/>
      <c r="X18" s="1"/>
      <c r="Y18" s="1"/>
      <c r="Z18" s="1"/>
      <c r="AA18" s="1"/>
      <c r="AB18" s="9">
        <f>IF(OR(T18&gt;0,U18&gt;0),(T18*J18)+(U18*J19),0)</f>
        <v>0</v>
      </c>
    </row>
    <row r="19" spans="1:28" x14ac:dyDescent="0.25">
      <c r="A19" s="28" t="s">
        <v>45</v>
      </c>
      <c r="B19" s="28" t="s">
        <v>31</v>
      </c>
      <c r="C19" s="28"/>
      <c r="D19" s="28"/>
      <c r="E19" s="28"/>
      <c r="F19" s="28"/>
      <c r="G19" s="28"/>
      <c r="H19" s="28"/>
      <c r="I19" s="28"/>
      <c r="J19" s="28">
        <f t="shared" si="0"/>
        <v>0</v>
      </c>
      <c r="K19" s="28"/>
      <c r="L19" s="28"/>
      <c r="M19" s="14"/>
      <c r="N19" s="1"/>
      <c r="O19" s="1"/>
      <c r="P19" s="1"/>
      <c r="Q19" s="1"/>
      <c r="R19" s="67"/>
      <c r="S19" s="1"/>
      <c r="T19" s="1"/>
      <c r="U19" s="1"/>
      <c r="V19" s="1"/>
      <c r="W19" s="1"/>
      <c r="X19" s="1"/>
      <c r="Y19" s="1"/>
      <c r="Z19" s="1"/>
      <c r="AA19" s="1"/>
      <c r="AB19" s="9"/>
    </row>
    <row r="20" spans="1:28" x14ac:dyDescent="0.25">
      <c r="A20" s="30" t="s">
        <v>46</v>
      </c>
      <c r="B20" s="30" t="s">
        <v>29</v>
      </c>
      <c r="C20" s="30"/>
      <c r="D20" s="30"/>
      <c r="E20" s="30"/>
      <c r="F20" s="30"/>
      <c r="G20" s="30"/>
      <c r="H20" s="30"/>
      <c r="I20" s="30"/>
      <c r="J20" s="30">
        <f t="shared" si="0"/>
        <v>0</v>
      </c>
      <c r="K20" s="30"/>
      <c r="L20" s="30"/>
      <c r="M20" s="30"/>
      <c r="N20" s="1">
        <f>IF(M20&gt;0,M20/(J20+J21),0)</f>
        <v>0</v>
      </c>
      <c r="O20" s="1">
        <f>L20+N20</f>
        <v>0</v>
      </c>
      <c r="P20" s="31"/>
      <c r="Q20" s="31"/>
      <c r="R20" s="31">
        <f t="shared" si="1"/>
        <v>0</v>
      </c>
      <c r="S20" s="31"/>
      <c r="T20" s="1">
        <f>IF(O20&lt;R20,(R20-O20),0)</f>
        <v>0</v>
      </c>
      <c r="U20" s="1">
        <f>IF(L21&lt;(L20*1.5),((L20*1.5)-L21),0)</f>
        <v>0</v>
      </c>
      <c r="V20" s="1"/>
      <c r="W20" s="1"/>
      <c r="X20" s="1"/>
      <c r="Y20" s="1"/>
      <c r="Z20" s="1"/>
      <c r="AA20" s="1"/>
      <c r="AB20" s="9">
        <f>IF(OR(T20&gt;0,U20&gt;0),(T20*J20)+(U20*J21),0)</f>
        <v>0</v>
      </c>
    </row>
    <row r="21" spans="1:28" x14ac:dyDescent="0.25">
      <c r="A21" s="30" t="s">
        <v>47</v>
      </c>
      <c r="B21" s="30" t="s">
        <v>31</v>
      </c>
      <c r="C21" s="30"/>
      <c r="D21" s="30"/>
      <c r="E21" s="30"/>
      <c r="F21" s="30"/>
      <c r="G21" s="30"/>
      <c r="H21" s="30"/>
      <c r="I21" s="30"/>
      <c r="J21" s="30">
        <f t="shared" si="0"/>
        <v>0</v>
      </c>
      <c r="K21" s="30"/>
      <c r="L21" s="30"/>
      <c r="M21" s="14"/>
      <c r="N21" s="1"/>
      <c r="O21" s="1"/>
      <c r="P21" s="1"/>
      <c r="Q21" s="1"/>
      <c r="R21" s="67"/>
      <c r="S21" s="1"/>
      <c r="T21" s="1"/>
      <c r="U21" s="1"/>
      <c r="V21" s="1"/>
      <c r="W21" s="1"/>
      <c r="X21" s="1"/>
      <c r="Y21" s="1"/>
      <c r="Z21" s="1"/>
      <c r="AA21" s="1"/>
      <c r="AB21" s="9"/>
    </row>
    <row r="22" spans="1:28" x14ac:dyDescent="0.25">
      <c r="A22" s="32" t="s">
        <v>48</v>
      </c>
      <c r="B22" s="32" t="s">
        <v>29</v>
      </c>
      <c r="C22" s="32"/>
      <c r="D22" s="32"/>
      <c r="E22" s="32"/>
      <c r="F22" s="32"/>
      <c r="G22" s="32"/>
      <c r="H22" s="32"/>
      <c r="I22" s="32"/>
      <c r="J22" s="32">
        <f t="shared" si="0"/>
        <v>0</v>
      </c>
      <c r="K22" s="32"/>
      <c r="L22" s="32"/>
      <c r="M22" s="32"/>
      <c r="N22" s="1">
        <f>IF(M22&gt;0,M22/(J22+J23),0)</f>
        <v>0</v>
      </c>
      <c r="O22" s="1">
        <f>L22+N22</f>
        <v>0</v>
      </c>
      <c r="P22" s="33"/>
      <c r="Q22" s="33"/>
      <c r="R22" s="33">
        <f t="shared" si="1"/>
        <v>0</v>
      </c>
      <c r="S22" s="33"/>
      <c r="T22" s="1">
        <f>IF(O22&lt;R22,(R22-O22),0)</f>
        <v>0</v>
      </c>
      <c r="U22" s="1">
        <f>IF(L23&lt;(L22*1.5),((L22*1.5)-L23),0)</f>
        <v>0</v>
      </c>
      <c r="V22" s="1"/>
      <c r="W22" s="1"/>
      <c r="X22" s="1"/>
      <c r="Y22" s="1"/>
      <c r="Z22" s="1"/>
      <c r="AA22" s="1"/>
      <c r="AB22" s="9">
        <f>IF(OR(T22&gt;0,U22&gt;0),(T22*J22)+(U22*J23),0)</f>
        <v>0</v>
      </c>
    </row>
    <row r="23" spans="1:28" ht="15.75" thickBot="1" x14ac:dyDescent="0.3">
      <c r="A23" s="34" t="s">
        <v>49</v>
      </c>
      <c r="B23" s="34" t="s">
        <v>31</v>
      </c>
      <c r="C23" s="34"/>
      <c r="D23" s="34"/>
      <c r="E23" s="34"/>
      <c r="F23" s="34"/>
      <c r="G23" s="34"/>
      <c r="H23" s="34"/>
      <c r="I23" s="34"/>
      <c r="J23" s="34">
        <f t="shared" si="0"/>
        <v>0</v>
      </c>
      <c r="K23" s="34"/>
      <c r="L23" s="34"/>
      <c r="M23" s="35"/>
      <c r="N23" s="36"/>
      <c r="O23" s="36"/>
      <c r="P23" s="36"/>
      <c r="Q23" s="36"/>
      <c r="R23" s="36"/>
      <c r="S23" s="1"/>
      <c r="T23" s="1"/>
      <c r="U23" s="1"/>
      <c r="V23" s="1"/>
      <c r="W23" s="1"/>
      <c r="X23" s="1"/>
      <c r="Y23" s="1"/>
      <c r="Z23" s="1"/>
      <c r="AA23" s="1"/>
      <c r="AB23" s="9"/>
    </row>
    <row r="24" spans="1:28" ht="15.75" thickTop="1" x14ac:dyDescent="0.25">
      <c r="A24" s="37" t="s">
        <v>50</v>
      </c>
      <c r="B24" s="37" t="s">
        <v>29</v>
      </c>
      <c r="C24" s="37"/>
      <c r="D24" s="37"/>
      <c r="E24" s="37"/>
      <c r="F24" s="37"/>
      <c r="G24" s="37"/>
      <c r="H24" s="37"/>
      <c r="I24" s="37"/>
      <c r="J24" s="37">
        <f t="shared" si="0"/>
        <v>0</v>
      </c>
      <c r="K24" s="38"/>
      <c r="L24" s="39"/>
      <c r="M24" s="39"/>
      <c r="N24" s="1">
        <f>IF(M24&gt;0,M24/(J24+J25),0)</f>
        <v>0</v>
      </c>
      <c r="O24" s="1">
        <f>L24+N24</f>
        <v>0</v>
      </c>
      <c r="P24" s="40"/>
      <c r="Q24" s="40"/>
      <c r="R24" s="40">
        <f>SUM(P24:Q24)</f>
        <v>0</v>
      </c>
      <c r="S24" s="40"/>
      <c r="T24" s="1"/>
      <c r="U24" s="1"/>
      <c r="V24" s="14">
        <f>R24-O24</f>
        <v>0</v>
      </c>
      <c r="W24" s="14">
        <f>S24-L25</f>
        <v>0</v>
      </c>
      <c r="X24" s="14">
        <f>IF(C43&gt;0,((C24/C39)*C43),0)+IF(D43&gt;0,((D24/D39)*D43),0)+IF(E43&gt;0,((E24/E39)*E43),0)+IF(F43&gt;0,((F24/F39)*F43),0)+IF(G43&gt;0,((G24/G39)*G43),0)+IF(H43&gt;0,((H24/H39)*H43),0)+IF(I43&gt;0,((I24/I39)*I43),0)</f>
        <v>0</v>
      </c>
      <c r="Y24" s="14">
        <f>IF($C$44&gt;0,((C25/$C$40)*$C$44),0)+IF($D$44&gt;0,((D25/$D$40)*$D$44),0)+IF($E$44&gt;0,((E25/$E$40)*$E$44),0)+IF($F$44&gt;0,((F25/$F$40)*$F$44),0)+IF($G$44&gt;0,((G25/$G$40)*$G$44),0)+IF($H$44&gt;0,((H25/$H$40)*$H$44),0)+IF($I$44&gt;0,((I25/$I$40)*$I$44),0)</f>
        <v>0</v>
      </c>
      <c r="Z24" s="14">
        <f>IF($C$51&gt;0,((C24/$C$39)*$C$51),0)+IF($D$51&gt;0,((D24/$D$39)*$D$51),0)+IF($E$51&gt;0,((E24/$E$39)*$E$51),0)+IF($F$51&gt;0,((F24/$F$39)*$F$51),0)+IF($G$51&gt;0,((G24/$G$39)*$G$51),0)+IF($H$51&gt;0,((H24/$H$39)*$H$51),0)+IF($I$51&gt;0,((I24/$I$39)*$I$51),0)</f>
        <v>0</v>
      </c>
      <c r="AA24" s="14">
        <f>IF($C$53&gt;0,((C25/$C$40)*$C$53),0)+IF($D$53&gt;0,((D25/$D$40)*$D$53),0)+IF($E$53&gt;0,((E25/$E$40)*$E$53),0)+IF($F$53&gt;0,((F25/$F$40)*$F$53),0)+IF($G$53&gt;0,((G25/$G$40)*$G$53),0)+IF($H$53&gt;0,((H25/$H$40)*$H$53),0)+IF($I$53&gt;0,((I25/$I$40)*$I$53),0)</f>
        <v>0</v>
      </c>
      <c r="AB24" s="41">
        <f>(V24*X24)+((W24)*Y24)+(Z24*V24)+(AA24*W24)</f>
        <v>0</v>
      </c>
    </row>
    <row r="25" spans="1:28" x14ac:dyDescent="0.25">
      <c r="A25" s="37" t="s">
        <v>51</v>
      </c>
      <c r="B25" s="37" t="s">
        <v>31</v>
      </c>
      <c r="C25" s="37"/>
      <c r="D25" s="37"/>
      <c r="E25" s="37"/>
      <c r="F25" s="37"/>
      <c r="G25" s="37"/>
      <c r="H25" s="37"/>
      <c r="I25" s="37"/>
      <c r="J25" s="37">
        <f t="shared" si="0"/>
        <v>0</v>
      </c>
      <c r="K25" s="37"/>
      <c r="L25" s="37"/>
      <c r="M25" s="14"/>
      <c r="N25" s="1"/>
      <c r="O25" s="1"/>
      <c r="P25" s="1"/>
      <c r="Q25" s="1"/>
      <c r="R25" s="1"/>
      <c r="S25" s="1"/>
      <c r="T25" s="1"/>
      <c r="U25" s="1"/>
      <c r="V25" s="14"/>
      <c r="W25" s="14"/>
      <c r="X25" s="14"/>
      <c r="Y25" s="14"/>
      <c r="Z25" s="14"/>
      <c r="AA25" s="14"/>
      <c r="AB25" s="42"/>
    </row>
    <row r="26" spans="1:28" x14ac:dyDescent="0.25">
      <c r="A26" s="43" t="s">
        <v>52</v>
      </c>
      <c r="B26" s="43" t="s">
        <v>29</v>
      </c>
      <c r="C26" s="43"/>
      <c r="D26" s="43"/>
      <c r="E26" s="43"/>
      <c r="F26" s="43"/>
      <c r="G26" s="43"/>
      <c r="H26" s="43"/>
      <c r="I26" s="43"/>
      <c r="J26" s="43">
        <f t="shared" si="0"/>
        <v>0</v>
      </c>
      <c r="K26" s="44"/>
      <c r="L26" s="45"/>
      <c r="M26" s="45"/>
      <c r="N26" s="1">
        <f>IF(M26&gt;0,M26/(J26+J27),0)</f>
        <v>0</v>
      </c>
      <c r="O26" s="1">
        <f>L26+N26</f>
        <v>0</v>
      </c>
      <c r="P26" s="46"/>
      <c r="Q26" s="46"/>
      <c r="R26" s="46">
        <f>SUM(P26:Q26)</f>
        <v>0</v>
      </c>
      <c r="S26" s="46"/>
      <c r="T26" s="1"/>
      <c r="U26" s="1"/>
      <c r="V26" s="14">
        <f>R26-O26</f>
        <v>0</v>
      </c>
      <c r="W26" s="14">
        <f t="shared" ref="W26:W34" si="2">S26-L27</f>
        <v>0</v>
      </c>
      <c r="X26" s="14">
        <f>IF(C43&gt;0,((C26/C39)*C43),0)+IF(D43&gt;0,((D26/D39)*D43),0)+IF(E43&gt;0,((E26/E39)*E43),0)+IF(F43&gt;0,((F26/F39)*F43),0)+IF(G43&gt;0,((G26/G39)*G43),0)+IF(H43&gt;0,((H26/H39)*H43),0)+IF(I43&gt;0,((I26/I39)*I43),0)</f>
        <v>0</v>
      </c>
      <c r="Y26" s="14">
        <f>IF($C$44&gt;0,((C27/$C$40)*$C$44),0)+IF($D$44&gt;0,((D27/$D$40)*$D$44),0)+IF($E$44&gt;0,((E27/$E$40)*$E$44),0)+IF($F$44&gt;0,((F27/$F$40)*$F$44),0)+IF($G$44&gt;0,((G27/$G$40)*$G$44),0)+IF($H$44&gt;0,((H27/$H$40)*$H$44),0)+IF($I$44&gt;0,((I27/$I$40)*$I$44),0)</f>
        <v>0</v>
      </c>
      <c r="Z26" s="14">
        <f>IF($C$51&gt;0,((C26/$C$39)*$C$51),0)+IF($D$51&gt;0,((D26/$D$39)*$D$51),0)+IF($E$51&gt;0,((E26/$E$39)*$E$51),0)+IF($F$51&gt;0,((F26/$F$39)*$F$51),0)+IF($G$51&gt;0,((G26/$G$39)*$G$51),0)+IF($H$51&gt;0,((H26/$H$39)*$H$51),0)+IF($I$51&gt;0,((I26/$I$39)*$I$51),0)</f>
        <v>0</v>
      </c>
      <c r="AA26" s="14">
        <f>IF($C$53&gt;0,((C27/$C$40)*$C$53),0)+IF($D$53&gt;0,((D27/$D$40)*$D$53),0)+IF($E$53&gt;0,((E27/$E$40)*$E$53),0)+IF($F$53&gt;0,((F27/$F$40)*$F$53),0)+IF($G$53&gt;0,((G27/$G$40)*$G$53),0)+IF($H$53&gt;0,((H27/$H$40)*$H$53),0)+IF($I$53&gt;0,((I27/$I$40)*$I$53),0)</f>
        <v>0</v>
      </c>
      <c r="AB26" s="41">
        <f>(V26*X26)+((W26)*Y26)+(Z26*V26)+(AA26*W26)</f>
        <v>0</v>
      </c>
    </row>
    <row r="27" spans="1:28" x14ac:dyDescent="0.25">
      <c r="A27" s="43" t="s">
        <v>53</v>
      </c>
      <c r="B27" s="43" t="s">
        <v>31</v>
      </c>
      <c r="C27" s="43"/>
      <c r="D27" s="43"/>
      <c r="E27" s="43"/>
      <c r="F27" s="43"/>
      <c r="G27" s="43"/>
      <c r="H27" s="43"/>
      <c r="I27" s="43"/>
      <c r="J27" s="43">
        <f t="shared" si="0"/>
        <v>0</v>
      </c>
      <c r="K27" s="44"/>
      <c r="L27" s="45"/>
      <c r="M27" s="14"/>
      <c r="N27" s="1"/>
      <c r="O27" s="1"/>
      <c r="P27" s="1"/>
      <c r="Q27" s="1"/>
      <c r="R27" s="1"/>
      <c r="S27" s="1"/>
      <c r="T27" s="1"/>
      <c r="U27" s="1"/>
      <c r="V27" s="14"/>
      <c r="W27" s="14"/>
      <c r="X27" s="14"/>
      <c r="Y27" s="14"/>
      <c r="Z27" s="14"/>
      <c r="AA27" s="14"/>
      <c r="AB27" s="42"/>
    </row>
    <row r="28" spans="1:28" x14ac:dyDescent="0.25">
      <c r="A28" s="47" t="s">
        <v>54</v>
      </c>
      <c r="B28" s="47" t="s">
        <v>29</v>
      </c>
      <c r="C28" s="47"/>
      <c r="D28" s="47"/>
      <c r="E28" s="47"/>
      <c r="F28" s="47"/>
      <c r="G28" s="47"/>
      <c r="H28" s="47"/>
      <c r="I28" s="47"/>
      <c r="J28" s="48">
        <f t="shared" si="0"/>
        <v>0</v>
      </c>
      <c r="K28" s="49"/>
      <c r="L28" s="48"/>
      <c r="M28" s="48"/>
      <c r="N28" s="1">
        <f>IF(M28&gt;0,M28/(J28+J29),0)</f>
        <v>0</v>
      </c>
      <c r="O28" s="1">
        <f>L28+N28</f>
        <v>0</v>
      </c>
      <c r="P28" s="50"/>
      <c r="Q28" s="50"/>
      <c r="R28" s="50">
        <f>SUM(P28:Q28)</f>
        <v>0</v>
      </c>
      <c r="S28" s="50"/>
      <c r="T28" s="1"/>
      <c r="U28" s="1"/>
      <c r="V28" s="14">
        <f>R28-O28</f>
        <v>0</v>
      </c>
      <c r="W28" s="14">
        <f t="shared" si="2"/>
        <v>0</v>
      </c>
      <c r="X28" s="14">
        <f>IF($C$43&gt;0,((C28/$C$39)*$C$43),0)+IF($D$43&gt;0,((D28/$D$39)*$D$43),0)+IF($E$43&gt;0,((E28/$E$39)*$E$43),0)+IF($F$43&gt;0,((F28/$F$39)*$F$43),0)+IF($G$43&gt;0,((G28/$G$39)*$G$43),0)+IF($H$43&gt;0,((H28/$H$39)*$H$43),0)+IF($I$43&gt;0,((I28/$I$39)*$I$43),0)</f>
        <v>0</v>
      </c>
      <c r="Y28" s="14">
        <f>IF($C$44&gt;0,((C29/$C$40)*$C$44),0)+IF($D$44&gt;0,((D29/$D$40)*$D$44),0)+IF($E$44&gt;0,((E29/$E$40)*$E$44),0)+IF($F$44&gt;0,((F29/$F$40)*$F$44),0)+IF($G$44&gt;0,((G29/$G$40)*$G$44),0)+IF($H$44&gt;0,((H29/$H$40)*$H$44),0)+IF($I$44&gt;0,((I29/$I$40)*$I$44),0)</f>
        <v>0</v>
      </c>
      <c r="Z28" s="14">
        <f>IF($C$51&gt;0,((C28/$C$39)*$C$51),0)+IF($D$51&gt;0,((D28/$D$39)*$D$51),0)+IF($E$51&gt;0,((E28/$E$39)*$E$51),0)+IF($F$51&gt;0,((F28/$F$39)*$F$51),0)+IF($G$51&gt;0,((G28/$G$39)*$G$51),0)+IF($H$51&gt;0,((H28/$H$39)*$H$51),0)+IF($I$51&gt;0,((I28/$I$39)*$I$51),0)</f>
        <v>0</v>
      </c>
      <c r="AA28" s="14">
        <f>IF($C$53&gt;0,((C29/$C$40)*$C$53),0)+IF($D$53&gt;0,((D29/$D$40)*$D$53),0)+IF($E$53&gt;0,((E29/$E$40)*$E$53),0)+IF($F$53&gt;0,((F29/$F$40)*$F$53),0)+IF($G$53&gt;0,((G29/$G$40)*$G$53),0)+IF($H$53&gt;0,((H29/$H$40)*$H$53),0)+IF($I$53&gt;0,((I29/$I$40)*$I$53),0)</f>
        <v>0</v>
      </c>
      <c r="AB28" s="42">
        <f>(V28*X28)+((W28)*Y28)+(Z28*V28)+(AA28*W28)</f>
        <v>0</v>
      </c>
    </row>
    <row r="29" spans="1:28" x14ac:dyDescent="0.25">
      <c r="A29" s="47" t="s">
        <v>55</v>
      </c>
      <c r="B29" s="47" t="s">
        <v>31</v>
      </c>
      <c r="C29" s="47"/>
      <c r="D29" s="47"/>
      <c r="E29" s="47"/>
      <c r="F29" s="47"/>
      <c r="G29" s="47"/>
      <c r="H29" s="47"/>
      <c r="I29" s="47"/>
      <c r="J29" s="48">
        <f t="shared" ref="J29:J35" si="3">SUM(C29:I29)</f>
        <v>0</v>
      </c>
      <c r="K29" s="47"/>
      <c r="L29" s="48"/>
      <c r="M29" s="14"/>
      <c r="N29" s="1"/>
      <c r="O29" s="1"/>
      <c r="P29" s="1"/>
      <c r="Q29" s="1"/>
      <c r="R29" s="1"/>
      <c r="S29" s="1"/>
      <c r="T29" s="1"/>
      <c r="U29" s="1"/>
      <c r="V29" s="14"/>
      <c r="W29" s="14"/>
      <c r="X29" s="14"/>
      <c r="Y29" s="14"/>
      <c r="Z29" s="14"/>
      <c r="AA29" s="14"/>
      <c r="AB29" s="42"/>
    </row>
    <row r="30" spans="1:28" x14ac:dyDescent="0.25">
      <c r="A30" s="51" t="s">
        <v>56</v>
      </c>
      <c r="B30" s="51" t="s">
        <v>29</v>
      </c>
      <c r="C30" s="51"/>
      <c r="D30" s="51"/>
      <c r="E30" s="51"/>
      <c r="F30" s="51"/>
      <c r="G30" s="51"/>
      <c r="H30" s="51"/>
      <c r="I30" s="51"/>
      <c r="J30" s="26">
        <f t="shared" si="3"/>
        <v>0</v>
      </c>
      <c r="K30" s="51"/>
      <c r="L30" s="52"/>
      <c r="M30" s="52"/>
      <c r="N30" s="1">
        <f>IF(M30&gt;0,M30/J30,0)</f>
        <v>0</v>
      </c>
      <c r="O30" s="1">
        <f>L30+N30</f>
        <v>0</v>
      </c>
      <c r="P30" s="53"/>
      <c r="Q30" s="53"/>
      <c r="R30" s="53">
        <f>SUM(P30:Q30)</f>
        <v>0</v>
      </c>
      <c r="S30" s="53"/>
      <c r="T30" s="1"/>
      <c r="U30" s="1"/>
      <c r="V30" s="14">
        <f>R30-O30</f>
        <v>0</v>
      </c>
      <c r="W30" s="14">
        <f t="shared" si="2"/>
        <v>0</v>
      </c>
      <c r="X30" s="14">
        <f>IF($C$43&gt;0,((C30/$C$39)*$C$43),0)+IF($D$43&gt;0,((D30/$D$39)*$D$43),0)+IF($E$43&gt;0,((E30/$E$39)*$E$43),0)+IF($F$43&gt;0,((F30/$F$39)*$F$43),0)+IF($G$43&gt;0,((G30/$G$39)*$G$43),0)+IF($H$43&gt;0,((H30/$H$39)*$H$43),0)+IF($I$43&gt;0,((I30/$I$39)*$I$43),0)</f>
        <v>0</v>
      </c>
      <c r="Y30" s="14">
        <f>IF($C$44&gt;0,((C31/$C$40)*$C$44),0)+IF($D$44&gt;0,((D31/$D$40)*$D$44),0)+IF($E$44&gt;0,((E31/$E$40)*$E$44),0)+IF($F$44&gt;0,((F31/$F$40)*$F$44),0)+IF($G$44&gt;0,((G31/$G$40)*$G$44),0)+IF($H$44&gt;0,((H31/$H$40)*$H$44),0)+IF($I$44&gt;0,((I31/$I$40)*$I$44),0)</f>
        <v>0</v>
      </c>
      <c r="Z30" s="14">
        <f>IF($C$51&gt;0,((C30/$C$39)*$C$51),0)+IF($D$51&gt;0,((D30/$D$39)*$D$51),0)+IF($E$51&gt;0,((E30/$E$39)*$E$51),0)+IF($F$51&gt;0,((F30/$F$39)*$F$51),0)+IF($G$51&gt;0,((G30/$G$39)*$G$51),0)+IF($H$51&gt;0,((H30/$H$39)*$H$51),0)+IF($I$51&gt;0,((I30/$I$39)*$I$51),0)</f>
        <v>0</v>
      </c>
      <c r="AA30" s="14">
        <f>IF($C$53&gt;0,((C31/$C$40)*$C$53),0)+IF($D$53&gt;0,((D31/$D$40)*$D$53),0)+IF($E$53&gt;0,((E31/$E$40)*$E$53),0)+IF($F$53&gt;0,((F31/$F$40)*$F$53),0)+IF($G$53&gt;0,((G31/$G$40)*$G$53),0)+IF($H$53&gt;0,((H31/$H$40)*$H$53),0)+IF($I$53&gt;0,((I31/$I$40)*$I$53),0)</f>
        <v>0</v>
      </c>
      <c r="AB30" s="42">
        <f>(V30*X30)+((W30)*Y30)+(Z30*V30)+(AA30*W30)</f>
        <v>0</v>
      </c>
    </row>
    <row r="31" spans="1:28" x14ac:dyDescent="0.25">
      <c r="A31" s="51" t="s">
        <v>57</v>
      </c>
      <c r="B31" s="51" t="s">
        <v>31</v>
      </c>
      <c r="C31" s="51"/>
      <c r="D31" s="51"/>
      <c r="E31" s="51"/>
      <c r="F31" s="51"/>
      <c r="G31" s="51"/>
      <c r="H31" s="51"/>
      <c r="I31" s="51"/>
      <c r="J31" s="26">
        <f t="shared" si="3"/>
        <v>0</v>
      </c>
      <c r="K31" s="51"/>
      <c r="L31" s="52"/>
      <c r="M31" s="14"/>
      <c r="N31" s="1"/>
      <c r="O31" s="1"/>
      <c r="P31" s="1"/>
      <c r="Q31" s="1"/>
      <c r="R31" s="1"/>
      <c r="S31" s="1"/>
      <c r="T31" s="1"/>
      <c r="U31" s="1"/>
      <c r="V31" s="14"/>
      <c r="W31" s="14"/>
      <c r="X31" s="14"/>
      <c r="Y31" s="14"/>
      <c r="Z31" s="14"/>
      <c r="AA31" s="14"/>
      <c r="AB31" s="42"/>
    </row>
    <row r="32" spans="1:28" x14ac:dyDescent="0.25">
      <c r="A32" s="54" t="s">
        <v>58</v>
      </c>
      <c r="B32" s="54" t="s">
        <v>29</v>
      </c>
      <c r="C32" s="54"/>
      <c r="D32" s="54"/>
      <c r="E32" s="54"/>
      <c r="F32" s="54"/>
      <c r="G32" s="54"/>
      <c r="H32" s="54"/>
      <c r="I32" s="54"/>
      <c r="J32" s="55">
        <f t="shared" si="3"/>
        <v>0</v>
      </c>
      <c r="K32" s="54"/>
      <c r="L32" s="55"/>
      <c r="M32" s="55"/>
      <c r="N32" s="1">
        <f>IF(M32&gt;0,M32/J32,0)</f>
        <v>0</v>
      </c>
      <c r="O32" s="1">
        <f>L32+N32</f>
        <v>0</v>
      </c>
      <c r="P32" s="56"/>
      <c r="Q32" s="56"/>
      <c r="R32" s="56">
        <f>SUM(P32:Q32)</f>
        <v>0</v>
      </c>
      <c r="S32" s="56"/>
      <c r="T32" s="1"/>
      <c r="U32" s="1"/>
      <c r="V32" s="14">
        <f>R32-O32</f>
        <v>0</v>
      </c>
      <c r="W32" s="14">
        <f t="shared" si="2"/>
        <v>0</v>
      </c>
      <c r="X32" s="14">
        <f>IF($C$43&gt;0,((C32/$C$39)*$C$43),0)+IF($D$43&gt;0,((D32/$D$39)*$D$43),0)+IF($E$43&gt;0,((E32/$E$39)*$E$43),0)+IF($F$43&gt;0,((F32/$F$39)*$F$43),0)+IF($G$43&gt;0,((G32/$G$39)*$G$43),0)+IF($H$43&gt;0,((H32/$H$39)*$H$43),0)+IF($I$43&gt;0,((I32/$I$39)*$I$43),0)</f>
        <v>0</v>
      </c>
      <c r="Y32" s="14">
        <f>IF($C$44&gt;0,((C33/$C$40)*$C$44),0)+IF($D$44&gt;0,((D33/$D$40)*$D$44),0)+IF($E$44&gt;0,((E33/$E$40)*$E$44),0)+IF($F$44&gt;0,((F33/$F$40)*$F$44),0)+IF($G$44&gt;0,((G33/$G$40)*$G$44),0)+IF($H$44&gt;0,((H33/$H$40)*$H$44),0)+IF($I$44&gt;0,((I33/$I$40)*$I$44),0)</f>
        <v>0</v>
      </c>
      <c r="Z32" s="14">
        <f>IF($C$51&gt;0,((C32/$C$39)*$C$51),0)+IF($D$51&gt;0,((D32/$D$39)*$D$51),0)+IF($E$51&gt;0,((E32/$E$39)*$E$51),0)+IF($F$51&gt;0,((F32/$F$39)*$F$51),0)+IF($G$51&gt;0,((G32/$G$39)*$G$51),0)+IF($H$51&gt;0,((H32/$H$39)*$H$51),0)+IF($I$51&gt;0,((I32/$I$39)*$I$51),0)</f>
        <v>0</v>
      </c>
      <c r="AA32" s="14">
        <f>IF($C$53&gt;0,((C33/$C$40)*$C$53),0)+IF($D$53&gt;0,((D33/$D$40)*$D$53),0)+IF($E$53&gt;0,((E33/$E$40)*$E$53),0)+IF($F$53&gt;0,((F33/$F$40)*$F$53),0)+IF($G$53&gt;0,((G33/$G$40)*$G$53),0)+IF($H$53&gt;0,((H33/$H$40)*$H$53),0)+IF($I$53&gt;0,((I33/$I$40)*$I$53),0)</f>
        <v>0</v>
      </c>
      <c r="AB32" s="42">
        <f>(V32*X32)+((W32)*Y32)+(Z32*V32)+(AA32*W32)</f>
        <v>0</v>
      </c>
    </row>
    <row r="33" spans="1:28" x14ac:dyDescent="0.25">
      <c r="A33" s="54" t="s">
        <v>59</v>
      </c>
      <c r="B33" s="54" t="s">
        <v>31</v>
      </c>
      <c r="C33" s="54"/>
      <c r="D33" s="54"/>
      <c r="E33" s="54"/>
      <c r="F33" s="54"/>
      <c r="G33" s="54"/>
      <c r="H33" s="54"/>
      <c r="I33" s="54"/>
      <c r="J33" s="55">
        <f t="shared" si="3"/>
        <v>0</v>
      </c>
      <c r="K33" s="54"/>
      <c r="L33" s="55"/>
      <c r="M33" s="14"/>
      <c r="N33" s="1"/>
      <c r="O33" s="1"/>
      <c r="P33" s="1"/>
      <c r="Q33" s="1"/>
      <c r="R33" s="1"/>
      <c r="S33" s="1"/>
      <c r="T33" s="1"/>
      <c r="U33" s="1"/>
      <c r="V33" s="14"/>
      <c r="W33" s="14"/>
      <c r="X33" s="14"/>
      <c r="Y33" s="14"/>
      <c r="Z33" s="14"/>
      <c r="AA33" s="14"/>
      <c r="AB33" s="42"/>
    </row>
    <row r="34" spans="1:28" x14ac:dyDescent="0.25">
      <c r="A34" s="57" t="s">
        <v>60</v>
      </c>
      <c r="B34" s="57" t="s">
        <v>29</v>
      </c>
      <c r="C34" s="57"/>
      <c r="D34" s="57"/>
      <c r="E34" s="57"/>
      <c r="F34" s="57"/>
      <c r="G34" s="57"/>
      <c r="H34" s="57"/>
      <c r="I34" s="57"/>
      <c r="J34" s="58">
        <f t="shared" si="3"/>
        <v>0</v>
      </c>
      <c r="K34" s="57"/>
      <c r="L34" s="58"/>
      <c r="M34" s="58"/>
      <c r="N34" s="1">
        <f>IF(M34&gt;0,M34/J34,0)</f>
        <v>0</v>
      </c>
      <c r="O34" s="1">
        <f>L34+N34</f>
        <v>0</v>
      </c>
      <c r="P34" s="59"/>
      <c r="Q34" s="59"/>
      <c r="R34" s="59">
        <f>SUM(P34:Q34)</f>
        <v>0</v>
      </c>
      <c r="S34" s="59"/>
      <c r="T34" s="1"/>
      <c r="U34" s="1"/>
      <c r="V34" s="14">
        <f>R34-O34</f>
        <v>0</v>
      </c>
      <c r="W34" s="14">
        <f t="shared" si="2"/>
        <v>0</v>
      </c>
      <c r="X34" s="14">
        <f>IF($C$43&gt;0,((C34/$C$39)*$C$43),0)+IF($D$43&gt;0,((D34/$D$39)*$D$43),0)+IF($E$43&gt;0,((E34/$E$39)*$E$43),0)+IF($F$43&gt;0,((F34/$F$39)*$F$43),0)+IF($G$43&gt;0,((G34/$G$39)*$G$43),0)+IF($H$43&gt;0,((H34/$H$39)*$H$43),0)+IF($I$43&gt;0,((I34/$I$39)*$I$43),0)</f>
        <v>0</v>
      </c>
      <c r="Y34" s="14">
        <f>IF($C$44&gt;0,((C35/$C$40)*$C$44),0)+IF($D$44&gt;0,((D35/$D$40)*$D$44),0)+IF($E$44&gt;0,((E35/$E$40)*$E$44),0)+IF($F$44&gt;0,((F35/$F$40)*$F$44),0)+IF($G$44&gt;0,((G35/$G$40)*$G$44),0)+IF($H$44&gt;0,((H35/$H$40)*$H$44),0)+IF($I$44&gt;0,((I35/$I$40)*$I$44),0)</f>
        <v>0</v>
      </c>
      <c r="Z34" s="14">
        <f>IF($C$51&gt;0,((C34/$C$39)*$C$51),0)+IF($D$51&gt;0,((D34/$D$39)*$D$51),0)+IF($E$51&gt;0,((E34/$E$39)*$E$51),0)+IF($F$51&gt;0,((F34/$F$39)*$F$51),0)+IF($G$51&gt;0,((G34/$G$39)*$G$51),0)+IF($H$51&gt;0,((H34/$H$39)*$H$51),0)+IF($I$51&gt;0,((I34/$I$39)*$I$51),0)</f>
        <v>0</v>
      </c>
      <c r="AA34" s="14">
        <f>IF($C$53&gt;0,((C35/$C$40)*$C$53),0)+IF($D$53&gt;0,((D35/$D$40)*$D$53),0)+IF($E$53&gt;0,((E35/$E$40)*$E$53),0)+IF($F$53&gt;0,((F35/$F$40)*$F$53),0)+IF($G$53&gt;0,((G35/$G$40)*$G$53),0)+IF($H$53&gt;0,((H35/$H$40)*$H$53),0)+IF($I$53&gt;0,((I35/$I$40)*$I$53),0)</f>
        <v>0</v>
      </c>
      <c r="AB34" s="42">
        <f>(V34*X34)+((W34)*Y34)+(Z34*V34)+(AA34*W34)</f>
        <v>0</v>
      </c>
    </row>
    <row r="35" spans="1:28" x14ac:dyDescent="0.25">
      <c r="A35" s="57" t="s">
        <v>61</v>
      </c>
      <c r="B35" s="57" t="s">
        <v>31</v>
      </c>
      <c r="C35" s="57"/>
      <c r="D35" s="57"/>
      <c r="E35" s="57"/>
      <c r="F35" s="57"/>
      <c r="G35" s="57"/>
      <c r="H35" s="57"/>
      <c r="I35" s="57"/>
      <c r="J35" s="58">
        <f t="shared" si="3"/>
        <v>0</v>
      </c>
      <c r="K35" s="57"/>
      <c r="L35" s="58"/>
      <c r="M35" s="14"/>
      <c r="N35" s="1"/>
      <c r="O35" s="1"/>
      <c r="P35" s="1"/>
      <c r="Q35" s="1"/>
      <c r="R35" s="1"/>
      <c r="S35" s="1"/>
      <c r="T35" s="1"/>
      <c r="U35" s="1"/>
      <c r="V35" s="1"/>
      <c r="W35" s="1"/>
      <c r="X35" s="1"/>
      <c r="Y35" s="1"/>
      <c r="Z35" s="1"/>
      <c r="AA35" s="1"/>
      <c r="AB35" s="5"/>
    </row>
    <row r="37" spans="1:28" x14ac:dyDescent="0.25">
      <c r="A37" s="60" t="s">
        <v>62</v>
      </c>
      <c r="B37" s="60"/>
      <c r="C37" s="60">
        <f t="shared" ref="C37:J38" si="4">C4+C6+C8+C10+C12+C14+C16+C18+C20+C22</f>
        <v>0</v>
      </c>
      <c r="D37" s="60">
        <f t="shared" si="4"/>
        <v>0</v>
      </c>
      <c r="E37" s="60">
        <f t="shared" si="4"/>
        <v>0</v>
      </c>
      <c r="F37" s="60">
        <f t="shared" si="4"/>
        <v>0</v>
      </c>
      <c r="G37" s="60">
        <f t="shared" si="4"/>
        <v>0</v>
      </c>
      <c r="H37" s="60">
        <f t="shared" si="4"/>
        <v>0</v>
      </c>
      <c r="I37" s="60">
        <f t="shared" si="4"/>
        <v>0</v>
      </c>
      <c r="J37" s="60">
        <f t="shared" si="4"/>
        <v>0</v>
      </c>
    </row>
    <row r="38" spans="1:28" x14ac:dyDescent="0.25">
      <c r="A38" s="60" t="s">
        <v>63</v>
      </c>
      <c r="B38" s="60"/>
      <c r="C38" s="60">
        <f t="shared" si="4"/>
        <v>0</v>
      </c>
      <c r="D38" s="60">
        <f t="shared" si="4"/>
        <v>0</v>
      </c>
      <c r="E38" s="60">
        <f t="shared" si="4"/>
        <v>0</v>
      </c>
      <c r="F38" s="60">
        <f t="shared" si="4"/>
        <v>0</v>
      </c>
      <c r="G38" s="60">
        <f t="shared" si="4"/>
        <v>0</v>
      </c>
      <c r="H38" s="60">
        <f t="shared" si="4"/>
        <v>0</v>
      </c>
      <c r="I38" s="60">
        <f t="shared" si="4"/>
        <v>0</v>
      </c>
      <c r="J38" s="60">
        <f t="shared" si="4"/>
        <v>0</v>
      </c>
    </row>
    <row r="39" spans="1:28" x14ac:dyDescent="0.25">
      <c r="A39" s="60" t="s">
        <v>64</v>
      </c>
      <c r="B39" s="60"/>
      <c r="C39" s="60">
        <f>C24+C26+C28+C30+C32+C34</f>
        <v>0</v>
      </c>
      <c r="D39" s="60">
        <f t="shared" ref="D39:J40" si="5">D24+D26+D28+D30+D32+D34</f>
        <v>0</v>
      </c>
      <c r="E39" s="60">
        <f t="shared" si="5"/>
        <v>0</v>
      </c>
      <c r="F39" s="60">
        <f t="shared" si="5"/>
        <v>0</v>
      </c>
      <c r="G39" s="60">
        <f t="shared" si="5"/>
        <v>0</v>
      </c>
      <c r="H39" s="60">
        <f t="shared" si="5"/>
        <v>0</v>
      </c>
      <c r="I39" s="60">
        <f t="shared" si="5"/>
        <v>0</v>
      </c>
      <c r="J39" s="60">
        <f t="shared" si="5"/>
        <v>0</v>
      </c>
    </row>
    <row r="40" spans="1:28" x14ac:dyDescent="0.25">
      <c r="A40" s="60" t="s">
        <v>65</v>
      </c>
      <c r="B40" s="60"/>
      <c r="C40" s="60">
        <f>C25+C27+C29+C31+C33+C35</f>
        <v>0</v>
      </c>
      <c r="D40" s="60">
        <f t="shared" si="5"/>
        <v>0</v>
      </c>
      <c r="E40" s="60">
        <f t="shared" si="5"/>
        <v>0</v>
      </c>
      <c r="F40" s="60">
        <f t="shared" si="5"/>
        <v>0</v>
      </c>
      <c r="G40" s="60">
        <f t="shared" si="5"/>
        <v>0</v>
      </c>
      <c r="H40" s="60">
        <f t="shared" si="5"/>
        <v>0</v>
      </c>
      <c r="I40" s="60">
        <f t="shared" si="5"/>
        <v>0</v>
      </c>
      <c r="J40" s="60">
        <f t="shared" si="5"/>
        <v>0</v>
      </c>
    </row>
    <row r="41" spans="1:28" x14ac:dyDescent="0.25">
      <c r="A41" s="60" t="s">
        <v>66</v>
      </c>
      <c r="B41" s="60"/>
      <c r="C41" s="61">
        <f>IF(AND(C4+C6+C8+C10+C24+C26+C28+C30+C32+C34&gt;0,C24+C26+C28+C30+C32+C34&gt;0),IF(C39=0,C37,C37/C39),0)</f>
        <v>0</v>
      </c>
      <c r="D41" s="61">
        <f t="shared" ref="D41:J42" si="6">IF(AND(D4+D6+D8+D10+D24+D26+D28+D30+D32+D34&gt;0,D24+D26+D28+D30+D32+D34&gt;0),IF(D39=0,D37,D37/D39),0)</f>
        <v>0</v>
      </c>
      <c r="E41" s="61">
        <f t="shared" si="6"/>
        <v>0</v>
      </c>
      <c r="F41" s="61">
        <f t="shared" si="6"/>
        <v>0</v>
      </c>
      <c r="G41" s="61">
        <f t="shared" si="6"/>
        <v>0</v>
      </c>
      <c r="H41" s="61">
        <f t="shared" si="6"/>
        <v>0</v>
      </c>
      <c r="I41" s="61">
        <f t="shared" si="6"/>
        <v>0</v>
      </c>
      <c r="J41" s="61">
        <f t="shared" si="6"/>
        <v>0</v>
      </c>
    </row>
    <row r="42" spans="1:28" x14ac:dyDescent="0.25">
      <c r="A42" s="60" t="s">
        <v>67</v>
      </c>
      <c r="B42" s="60"/>
      <c r="C42" s="62">
        <f>IF(AND(C5+C7+C9+C11+C25+C27+C29+C31+C33+C35&gt;0,C25+C27+C29+C31+C33+C35&gt;0),IF(C40=0,C38,C38/C40),0)</f>
        <v>0</v>
      </c>
      <c r="D42" s="62">
        <f t="shared" si="6"/>
        <v>0</v>
      </c>
      <c r="E42" s="62">
        <f t="shared" si="6"/>
        <v>0</v>
      </c>
      <c r="F42" s="62">
        <f t="shared" si="6"/>
        <v>0</v>
      </c>
      <c r="G42" s="62">
        <f t="shared" si="6"/>
        <v>0</v>
      </c>
      <c r="H42" s="62">
        <f t="shared" si="6"/>
        <v>0</v>
      </c>
      <c r="I42" s="62">
        <f t="shared" si="6"/>
        <v>0</v>
      </c>
      <c r="J42" s="62">
        <f t="shared" si="6"/>
        <v>0</v>
      </c>
    </row>
    <row r="43" spans="1:28" ht="30" x14ac:dyDescent="0.25">
      <c r="A43" s="63" t="s">
        <v>68</v>
      </c>
      <c r="B43" s="63"/>
      <c r="C43" s="64">
        <f>IF(AND(C41&lt;$C$1,C39&gt;0),C39*$C$1-C37,0)</f>
        <v>0</v>
      </c>
      <c r="D43" s="64">
        <f t="shared" ref="D43:I43" si="7">IF(AND(D41&lt;$C$1,D39&gt;0),D39*$C$1-D37,0)</f>
        <v>0</v>
      </c>
      <c r="E43" s="64">
        <f t="shared" si="7"/>
        <v>0</v>
      </c>
      <c r="F43" s="64">
        <f t="shared" si="7"/>
        <v>0</v>
      </c>
      <c r="G43" s="64">
        <f t="shared" si="7"/>
        <v>0</v>
      </c>
      <c r="H43" s="64">
        <f t="shared" si="7"/>
        <v>0</v>
      </c>
      <c r="I43" s="64">
        <f t="shared" si="7"/>
        <v>0</v>
      </c>
      <c r="J43" s="64">
        <f>SUM(C43:I43)</f>
        <v>0</v>
      </c>
    </row>
    <row r="44" spans="1:28" ht="30" x14ac:dyDescent="0.25">
      <c r="A44" s="63" t="s">
        <v>69</v>
      </c>
      <c r="B44" s="63"/>
      <c r="C44" s="64">
        <f>IF(AND(C42&lt;$C$1,C40&gt;0,C38=0),C40,IF(AND(C42&lt;$C$1,C40&gt;0),IF((C40*$C$1-C38)&gt;C40,C40,(C40*$C$1-C38)),0))</f>
        <v>0</v>
      </c>
      <c r="D44" s="64">
        <f t="shared" ref="D44:I44" si="8">IF(AND(D42&lt;$C$1,D40&gt;0,D38=0),D40,IF(AND(D42&lt;$C$1,D40&gt;0),IF((D40*$C$1-D38)&gt;D40,D40,(D40*$C$1-D38)),0))</f>
        <v>0</v>
      </c>
      <c r="E44" s="64">
        <f t="shared" si="8"/>
        <v>0</v>
      </c>
      <c r="F44" s="64">
        <f t="shared" si="8"/>
        <v>0</v>
      </c>
      <c r="G44" s="64">
        <f t="shared" si="8"/>
        <v>0</v>
      </c>
      <c r="H44" s="64">
        <f t="shared" si="8"/>
        <v>0</v>
      </c>
      <c r="I44" s="64">
        <f t="shared" si="8"/>
        <v>0</v>
      </c>
      <c r="J44" s="64">
        <f>IF(AND(J42&lt;$C$1,J40&gt;0,J38=0),J40,IF(AND(J42&lt;$C$1,J40&gt;0),J40*$C$1-J38,0))</f>
        <v>0</v>
      </c>
    </row>
    <row r="45" spans="1:28" x14ac:dyDescent="0.25">
      <c r="A45" s="65" t="s">
        <v>70</v>
      </c>
      <c r="B45" s="66"/>
      <c r="C45" s="66">
        <f>COUNTIFS($B$4:$B$23,"=Straight",C4:C23,"&gt;0")</f>
        <v>0</v>
      </c>
      <c r="D45" s="66">
        <f t="shared" ref="D45:I45" si="9">COUNTIFS($B$4:$B$23,"=Straight",D4:D23,"&gt;0")</f>
        <v>0</v>
      </c>
      <c r="E45" s="66">
        <f t="shared" si="9"/>
        <v>0</v>
      </c>
      <c r="F45" s="66">
        <f t="shared" si="9"/>
        <v>0</v>
      </c>
      <c r="G45" s="66">
        <f t="shared" si="9"/>
        <v>0</v>
      </c>
      <c r="H45" s="66">
        <f t="shared" si="9"/>
        <v>0</v>
      </c>
      <c r="I45" s="66">
        <f t="shared" si="9"/>
        <v>0</v>
      </c>
      <c r="J45" s="66"/>
    </row>
    <row r="46" spans="1:28" x14ac:dyDescent="0.25">
      <c r="A46" s="65" t="s">
        <v>71</v>
      </c>
      <c r="B46" s="66"/>
      <c r="C46" s="66">
        <f>COUNTIFS($B$24:$B$35,"=Straight",C24:C35,"&gt;0")</f>
        <v>0</v>
      </c>
      <c r="D46" s="66">
        <f t="shared" ref="D46:I46" si="10">COUNTIFS($B$24:$B$35,"=Straight",D24:D35,"&gt;0")</f>
        <v>0</v>
      </c>
      <c r="E46" s="66">
        <f t="shared" si="10"/>
        <v>0</v>
      </c>
      <c r="F46" s="66">
        <f t="shared" si="10"/>
        <v>0</v>
      </c>
      <c r="G46" s="66">
        <f t="shared" si="10"/>
        <v>0</v>
      </c>
      <c r="H46" s="66">
        <f t="shared" si="10"/>
        <v>0</v>
      </c>
      <c r="I46" s="66">
        <f t="shared" si="10"/>
        <v>0</v>
      </c>
      <c r="J46" s="66"/>
    </row>
    <row r="47" spans="1:28" x14ac:dyDescent="0.25">
      <c r="A47" s="65" t="s">
        <v>72</v>
      </c>
      <c r="B47" s="66"/>
      <c r="C47" s="66">
        <f>COUNTIFS($B$4:$B$23,"=OT",C4:C23,"&gt;0")</f>
        <v>0</v>
      </c>
      <c r="D47" s="66">
        <f t="shared" ref="D47:I47" si="11">COUNTIFS($B$4:$B$23,"=OT",D4:D23,"&gt;0")</f>
        <v>0</v>
      </c>
      <c r="E47" s="66">
        <f t="shared" si="11"/>
        <v>0</v>
      </c>
      <c r="F47" s="66">
        <f t="shared" si="11"/>
        <v>0</v>
      </c>
      <c r="G47" s="66">
        <f t="shared" si="11"/>
        <v>0</v>
      </c>
      <c r="H47" s="66">
        <f t="shared" si="11"/>
        <v>0</v>
      </c>
      <c r="I47" s="66">
        <f t="shared" si="11"/>
        <v>0</v>
      </c>
      <c r="J47" s="66"/>
    </row>
    <row r="48" spans="1:28" x14ac:dyDescent="0.25">
      <c r="A48" s="65" t="s">
        <v>73</v>
      </c>
      <c r="B48" s="66"/>
      <c r="C48" s="66">
        <f>COUNTIFS($B$24:$B$35,"=OT",C24:C35,"&gt;0")</f>
        <v>0</v>
      </c>
      <c r="D48" s="66">
        <f t="shared" ref="D48:I48" si="12">COUNTIFS($B$24:$B$35,"=OT",D24:D35,"&gt;0")</f>
        <v>0</v>
      </c>
      <c r="E48" s="66">
        <f t="shared" si="12"/>
        <v>0</v>
      </c>
      <c r="F48" s="66">
        <f t="shared" si="12"/>
        <v>0</v>
      </c>
      <c r="G48" s="66">
        <f t="shared" si="12"/>
        <v>0</v>
      </c>
      <c r="H48" s="66">
        <f t="shared" si="12"/>
        <v>0</v>
      </c>
      <c r="I48" s="66">
        <f t="shared" si="12"/>
        <v>0</v>
      </c>
      <c r="J48" s="66"/>
    </row>
    <row r="49" spans="1:10" x14ac:dyDescent="0.25">
      <c r="A49" s="65" t="s">
        <v>74</v>
      </c>
      <c r="B49" s="66"/>
      <c r="C49" s="66">
        <f>IF(C41&gt;=$C$1,C45/C46,$C$1)</f>
        <v>2</v>
      </c>
      <c r="D49" s="66">
        <f t="shared" ref="D49:I49" si="13">IF(AND(D46&gt;0,D41&gt;=$C$1),D45/D46,$C$1)</f>
        <v>2</v>
      </c>
      <c r="E49" s="66">
        <f t="shared" si="13"/>
        <v>2</v>
      </c>
      <c r="F49" s="66">
        <f t="shared" si="13"/>
        <v>2</v>
      </c>
      <c r="G49" s="66">
        <f t="shared" si="13"/>
        <v>2</v>
      </c>
      <c r="H49" s="66">
        <f t="shared" si="13"/>
        <v>2</v>
      </c>
      <c r="I49" s="66">
        <f t="shared" si="13"/>
        <v>2</v>
      </c>
      <c r="J49" s="66"/>
    </row>
    <row r="50" spans="1:10" x14ac:dyDescent="0.25">
      <c r="A50" s="65" t="s">
        <v>75</v>
      </c>
      <c r="B50" s="66"/>
      <c r="C50" s="66">
        <f>IF(C48&gt;0,C47/C48,$C$1)</f>
        <v>2</v>
      </c>
      <c r="D50" s="66">
        <f t="shared" ref="D50:I50" si="14">IF(D48&gt;0,D47/D48,$C$1)</f>
        <v>2</v>
      </c>
      <c r="E50" s="66">
        <f t="shared" si="14"/>
        <v>2</v>
      </c>
      <c r="F50" s="66">
        <f t="shared" si="14"/>
        <v>2</v>
      </c>
      <c r="G50" s="66">
        <f t="shared" si="14"/>
        <v>2</v>
      </c>
      <c r="H50" s="66">
        <f t="shared" si="14"/>
        <v>2</v>
      </c>
      <c r="I50" s="66">
        <f t="shared" si="14"/>
        <v>2</v>
      </c>
      <c r="J50" s="66"/>
    </row>
    <row r="51" spans="1:10" x14ac:dyDescent="0.25">
      <c r="A51" s="65" t="s">
        <v>76</v>
      </c>
      <c r="B51" s="66"/>
      <c r="C51" s="66">
        <f>IF(AND(C49&lt;$C$1,C43=0),C52*8,0)</f>
        <v>0</v>
      </c>
      <c r="D51" s="66">
        <f t="shared" ref="D51:I51" si="15">IF(AND(D49&lt;$C$1,D43=0),D52*8,0)</f>
        <v>0</v>
      </c>
      <c r="E51" s="66">
        <f t="shared" si="15"/>
        <v>0</v>
      </c>
      <c r="F51" s="66">
        <f t="shared" si="15"/>
        <v>0</v>
      </c>
      <c r="G51" s="66">
        <f t="shared" si="15"/>
        <v>0</v>
      </c>
      <c r="H51" s="66">
        <f t="shared" si="15"/>
        <v>0</v>
      </c>
      <c r="I51" s="66">
        <f t="shared" si="15"/>
        <v>0</v>
      </c>
      <c r="J51" s="65">
        <f>SUM(C51:I51)</f>
        <v>0</v>
      </c>
    </row>
    <row r="52" spans="1:10" x14ac:dyDescent="0.25">
      <c r="A52" s="65" t="s">
        <v>77</v>
      </c>
      <c r="B52" s="66"/>
      <c r="C52" s="66">
        <f>IF(C43&gt;0,0,(C46*3)-C46-C45)</f>
        <v>0</v>
      </c>
      <c r="D52" s="66">
        <f t="shared" ref="D52:I52" si="16">IF(D43&gt;0,0,(D46*3)-D46-D45)</f>
        <v>0</v>
      </c>
      <c r="E52" s="66">
        <f t="shared" si="16"/>
        <v>0</v>
      </c>
      <c r="F52" s="66">
        <f t="shared" si="16"/>
        <v>0</v>
      </c>
      <c r="G52" s="66">
        <f t="shared" si="16"/>
        <v>0</v>
      </c>
      <c r="H52" s="66">
        <f t="shared" si="16"/>
        <v>0</v>
      </c>
      <c r="I52" s="66">
        <f t="shared" si="16"/>
        <v>0</v>
      </c>
      <c r="J52" s="65"/>
    </row>
    <row r="53" spans="1:10" x14ac:dyDescent="0.25">
      <c r="A53" s="65" t="s">
        <v>78</v>
      </c>
      <c r="B53" s="66"/>
      <c r="C53" s="66">
        <f t="shared" ref="C53:I53" si="17">IF(AND(C50&lt;$C$1,C44=0),C40*C54,0)</f>
        <v>0</v>
      </c>
      <c r="D53" s="66">
        <f t="shared" si="17"/>
        <v>0</v>
      </c>
      <c r="E53" s="66">
        <f t="shared" si="17"/>
        <v>0</v>
      </c>
      <c r="F53" s="66">
        <f t="shared" si="17"/>
        <v>0</v>
      </c>
      <c r="G53" s="66">
        <f t="shared" si="17"/>
        <v>0</v>
      </c>
      <c r="H53" s="66">
        <f t="shared" si="17"/>
        <v>0</v>
      </c>
      <c r="I53" s="66">
        <f t="shared" si="17"/>
        <v>0</v>
      </c>
      <c r="J53" s="66">
        <f>SUM(C53:I53)</f>
        <v>0</v>
      </c>
    </row>
    <row r="54" spans="1:10" x14ac:dyDescent="0.25">
      <c r="A54" s="65" t="s">
        <v>79</v>
      </c>
      <c r="B54" s="66"/>
      <c r="C54" s="66">
        <f>(C48*3)-C48-C47</f>
        <v>0</v>
      </c>
      <c r="D54" s="66">
        <f t="shared" ref="D54:I54" si="18">(D48*3)-D48-D47</f>
        <v>0</v>
      </c>
      <c r="E54" s="66">
        <f t="shared" si="18"/>
        <v>0</v>
      </c>
      <c r="F54" s="66">
        <f t="shared" si="18"/>
        <v>0</v>
      </c>
      <c r="G54" s="66">
        <f t="shared" si="18"/>
        <v>0</v>
      </c>
      <c r="H54" s="66">
        <f t="shared" si="18"/>
        <v>0</v>
      </c>
      <c r="I54" s="66">
        <f t="shared" si="18"/>
        <v>0</v>
      </c>
      <c r="J54" s="66"/>
    </row>
  </sheetData>
  <mergeCells count="2">
    <mergeCell ref="E1:H1"/>
    <mergeCell ref="I1:K1"/>
  </mergeCells>
  <conditionalFormatting sqref="C49:I50">
    <cfRule type="cellIs" dxfId="29" priority="1" operator="lessThan">
      <formula>$C$1</formula>
    </cfRule>
  </conditionalFormatting>
  <conditionalFormatting sqref="C41:J42">
    <cfRule type="cellIs" dxfId="28" priority="22" operator="lessThan">
      <formula>$C$1</formula>
    </cfRule>
  </conditionalFormatting>
  <conditionalFormatting sqref="L5">
    <cfRule type="cellIs" dxfId="27" priority="24" operator="lessThan">
      <formula>IF(L5&gt;0,L4*1.5)</formula>
    </cfRule>
  </conditionalFormatting>
  <conditionalFormatting sqref="L7">
    <cfRule type="cellIs" dxfId="26" priority="21" operator="lessThan">
      <formula>$L$6*1.5</formula>
    </cfRule>
    <cfRule type="cellIs" dxfId="25" priority="25" operator="lessThan">
      <formula>IF(L7&gt;0,L6*1.5)</formula>
    </cfRule>
  </conditionalFormatting>
  <conditionalFormatting sqref="L9">
    <cfRule type="cellIs" dxfId="24" priority="26" operator="lessThan">
      <formula>IF(L9&gt;0,L8*1.5)</formula>
    </cfRule>
  </conditionalFormatting>
  <conditionalFormatting sqref="L11">
    <cfRule type="cellIs" dxfId="23" priority="20" operator="lessThan">
      <formula>$L$10*1.5</formula>
    </cfRule>
    <cfRule type="cellIs" dxfId="22" priority="27" operator="lessThan">
      <formula>IF(L11&gt;0,L10*1.5)</formula>
    </cfRule>
  </conditionalFormatting>
  <conditionalFormatting sqref="L13">
    <cfRule type="cellIs" dxfId="21" priority="19" operator="lessThan">
      <formula>IF(L13&gt;0,L12*1.5)</formula>
    </cfRule>
    <cfRule type="cellIs" dxfId="20" priority="18" operator="lessThan">
      <formula>$L$10*1.5</formula>
    </cfRule>
  </conditionalFormatting>
  <conditionalFormatting sqref="L15">
    <cfRule type="cellIs" dxfId="19" priority="17" operator="lessThan">
      <formula>IF(L15&gt;0,L14*1.5)</formula>
    </cfRule>
    <cfRule type="cellIs" dxfId="18" priority="16" operator="lessThan">
      <formula>$L$10*1.5</formula>
    </cfRule>
  </conditionalFormatting>
  <conditionalFormatting sqref="L17">
    <cfRule type="cellIs" dxfId="17" priority="15" operator="lessThan">
      <formula>IF(L17&gt;0,L16*1.5)</formula>
    </cfRule>
    <cfRule type="cellIs" dxfId="16" priority="14" operator="lessThan">
      <formula>$L$10*1.5</formula>
    </cfRule>
  </conditionalFormatting>
  <conditionalFormatting sqref="L19">
    <cfRule type="cellIs" dxfId="15" priority="13" operator="lessThan">
      <formula>IF(L19&gt;0,L18*1.5)</formula>
    </cfRule>
    <cfRule type="cellIs" dxfId="14" priority="12" operator="lessThan">
      <formula>$L$10*1.5</formula>
    </cfRule>
  </conditionalFormatting>
  <conditionalFormatting sqref="L21">
    <cfRule type="cellIs" dxfId="13" priority="10" operator="lessThan">
      <formula>$L$10*1.5</formula>
    </cfRule>
    <cfRule type="cellIs" dxfId="12" priority="11" operator="lessThan">
      <formula>IF(L21&gt;0,L20*1.5)</formula>
    </cfRule>
  </conditionalFormatting>
  <conditionalFormatting sqref="L23">
    <cfRule type="cellIs" dxfId="11" priority="8" operator="lessThan">
      <formula>$L$10*1.5</formula>
    </cfRule>
    <cfRule type="cellIs" dxfId="10" priority="9" operator="lessThan">
      <formula>IF(L23&gt;0,L22*1.5)</formula>
    </cfRule>
  </conditionalFormatting>
  <conditionalFormatting sqref="L25">
    <cfRule type="cellIs" dxfId="9" priority="30" operator="lessThan">
      <formula>IF(L25&gt;0,L24*1.5)</formula>
    </cfRule>
  </conditionalFormatting>
  <conditionalFormatting sqref="L27">
    <cfRule type="cellIs" dxfId="8" priority="31" operator="lessThan">
      <formula>IF(L27&gt;0,L26*1.5)</formula>
    </cfRule>
  </conditionalFormatting>
  <conditionalFormatting sqref="L29">
    <cfRule type="cellIs" dxfId="7" priority="29" operator="lessThan">
      <formula>IF(L29&gt;0,L28*1.5)</formula>
    </cfRule>
  </conditionalFormatting>
  <conditionalFormatting sqref="L31">
    <cfRule type="cellIs" dxfId="6" priority="28" operator="lessThan">
      <formula>IF(L31&gt;0,L30*1.5)</formula>
    </cfRule>
  </conditionalFormatting>
  <conditionalFormatting sqref="L33">
    <cfRule type="cellIs" dxfId="5" priority="5" operator="lessThan">
      <formula>IF(L33&gt;0,L32*1.5)</formula>
    </cfRule>
  </conditionalFormatting>
  <conditionalFormatting sqref="L35">
    <cfRule type="cellIs" dxfId="4" priority="2" operator="lessThan">
      <formula>IF(L35&gt;0,L34*1.5)</formula>
    </cfRule>
  </conditionalFormatting>
  <conditionalFormatting sqref="O24">
    <cfRule type="cellIs" dxfId="3" priority="36" operator="greaterThan">
      <formula>$R$24</formula>
    </cfRule>
  </conditionalFormatting>
  <conditionalFormatting sqref="O26">
    <cfRule type="cellIs" dxfId="2" priority="35" operator="greaterThan">
      <formula>$R$24</formula>
    </cfRule>
  </conditionalFormatting>
  <conditionalFormatting sqref="O28">
    <cfRule type="cellIs" dxfId="1" priority="34" operator="greaterThan">
      <formula>$R$24</formula>
    </cfRule>
  </conditionalFormatting>
  <conditionalFormatting sqref="O30:O35">
    <cfRule type="cellIs" dxfId="0" priority="3" operator="greaterThan">
      <formula>$R$24</formula>
    </cfRule>
  </conditionalFormatting>
  <pageMargins left="0.7" right="0.7" top="0.75" bottom="0.25" header="0.3" footer="0.3"/>
  <pageSetup paperSize="5"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Restitution Tool</vt:lpstr>
    </vt:vector>
  </TitlesOfParts>
  <Company>City of Cleveland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Bielat, Martin</dc:creator>
  <cp:lastModifiedBy>Diana Correa</cp:lastModifiedBy>
  <cp:lastPrinted>2023-01-17T21:15:42Z</cp:lastPrinted>
  <dcterms:created xsi:type="dcterms:W3CDTF">2023-01-17T18:19:44Z</dcterms:created>
  <dcterms:modified xsi:type="dcterms:W3CDTF">2023-09-20T15:36:22Z</dcterms:modified>
</cp:coreProperties>
</file>